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240" yWindow="135" windowWidth="20115" windowHeight="7935" firstSheet="1" activeTab="2"/>
  </bookViews>
  <sheets>
    <sheet name="Plan2" sheetId="2" state="hidden" r:id="rId1"/>
    <sheet name="ORIENTAÇÕES" sheetId="5" r:id="rId2"/>
    <sheet name="5º - 9 ANO" sheetId="4" r:id="rId3"/>
    <sheet name="GRÁFICOS" sheetId="1" r:id="rId4"/>
    <sheet name="fonte" sheetId="8" state="hidden" r:id="rId5"/>
  </sheets>
  <definedNames>
    <definedName name="_xlnm._FilterDatabase" localSheetId="2" hidden="1">'5º - 9 ANO'!$B$6:$CB$486</definedName>
    <definedName name="_xlnm._FilterDatabase" localSheetId="4" hidden="1">fonte!$O$4:$P$1000</definedName>
    <definedName name="_xlnm._FilterDatabase" localSheetId="3" hidden="1">GRÁFICOS!#REF!</definedName>
    <definedName name="_xlnm.Print_Area" localSheetId="1">ORIENTAÇÕES!$A$1:$G$53</definedName>
    <definedName name="NomeAno">OFFSET(fonte!$AJ$4,1,0,COUNTIF(fonte!$AJ$5:$AJ$8,"&lt;&gt;1"),1)</definedName>
    <definedName name="NomeCidades">OFFSET(fonte!$AB$4,1,0,COUNTIF(fonte!$AB$5:$AB$23,"&lt;&gt;1"),1)</definedName>
    <definedName name="NomeDre">fonte!$D$5:$D$17</definedName>
    <definedName name="NomeEscola">OFFSET(fonte!$AF$4,1,0,COUNTIF(fonte!$AF$5:$AF$23,"&lt;&gt;1"),1)</definedName>
    <definedName name="NomeTurma">OFFSET(fonte!$AN$4,1,0,COUNTIF(fonte!$AN$5:$AN$22,"&lt;&gt;NÃO"),1)</definedName>
  </definedNames>
  <calcPr calcId="145621"/>
</workbook>
</file>

<file path=xl/calcChain.xml><?xml version="1.0" encoding="utf-8"?>
<calcChain xmlns="http://schemas.openxmlformats.org/spreadsheetml/2006/main">
  <c r="A472" i="4" l="1"/>
  <c r="A473" i="4"/>
  <c r="A474" i="4" l="1"/>
  <c r="A475" i="4"/>
  <c r="A476" i="4"/>
  <c r="A477" i="4"/>
  <c r="A478" i="4"/>
  <c r="A479" i="4"/>
  <c r="A480" i="4"/>
  <c r="A481" i="4"/>
  <c r="A482" i="4"/>
  <c r="A483" i="4"/>
  <c r="A484" i="4"/>
  <c r="A485" i="4"/>
  <c r="A486" i="4"/>
  <c r="S6" i="8" l="1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260" i="8"/>
  <c r="S261" i="8"/>
  <c r="S262" i="8"/>
  <c r="S263" i="8"/>
  <c r="S264" i="8"/>
  <c r="S265" i="8"/>
  <c r="S266" i="8"/>
  <c r="S267" i="8"/>
  <c r="S268" i="8"/>
  <c r="S269" i="8"/>
  <c r="S270" i="8"/>
  <c r="S271" i="8"/>
  <c r="S272" i="8"/>
  <c r="S273" i="8"/>
  <c r="S274" i="8"/>
  <c r="S275" i="8"/>
  <c r="S276" i="8"/>
  <c r="S277" i="8"/>
  <c r="S278" i="8"/>
  <c r="S279" i="8"/>
  <c r="S280" i="8"/>
  <c r="S281" i="8"/>
  <c r="S282" i="8"/>
  <c r="S283" i="8"/>
  <c r="S284" i="8"/>
  <c r="S285" i="8"/>
  <c r="S286" i="8"/>
  <c r="S287" i="8"/>
  <c r="S288" i="8"/>
  <c r="S289" i="8"/>
  <c r="S290" i="8"/>
  <c r="S291" i="8"/>
  <c r="S292" i="8"/>
  <c r="S293" i="8"/>
  <c r="S294" i="8"/>
  <c r="S295" i="8"/>
  <c r="S296" i="8"/>
  <c r="S297" i="8"/>
  <c r="S298" i="8"/>
  <c r="S299" i="8"/>
  <c r="S300" i="8"/>
  <c r="S301" i="8"/>
  <c r="S302" i="8"/>
  <c r="S303" i="8"/>
  <c r="S304" i="8"/>
  <c r="S305" i="8"/>
  <c r="S306" i="8"/>
  <c r="S307" i="8"/>
  <c r="S308" i="8"/>
  <c r="S309" i="8"/>
  <c r="S310" i="8"/>
  <c r="S311" i="8"/>
  <c r="S312" i="8"/>
  <c r="S313" i="8"/>
  <c r="S314" i="8"/>
  <c r="S315" i="8"/>
  <c r="S316" i="8"/>
  <c r="S317" i="8"/>
  <c r="S318" i="8"/>
  <c r="S319" i="8"/>
  <c r="S320" i="8"/>
  <c r="S321" i="8"/>
  <c r="S322" i="8"/>
  <c r="S323" i="8"/>
  <c r="S324" i="8"/>
  <c r="S325" i="8"/>
  <c r="S326" i="8"/>
  <c r="S327" i="8"/>
  <c r="S328" i="8"/>
  <c r="S329" i="8"/>
  <c r="S330" i="8"/>
  <c r="S331" i="8"/>
  <c r="S332" i="8"/>
  <c r="S333" i="8"/>
  <c r="S334" i="8"/>
  <c r="S335" i="8"/>
  <c r="S336" i="8"/>
  <c r="S337" i="8"/>
  <c r="S338" i="8"/>
  <c r="S339" i="8"/>
  <c r="S340" i="8"/>
  <c r="S341" i="8"/>
  <c r="S342" i="8"/>
  <c r="S343" i="8"/>
  <c r="S344" i="8"/>
  <c r="S345" i="8"/>
  <c r="S346" i="8"/>
  <c r="S347" i="8"/>
  <c r="S348" i="8"/>
  <c r="S349" i="8"/>
  <c r="S350" i="8"/>
  <c r="S351" i="8"/>
  <c r="S352" i="8"/>
  <c r="S353" i="8"/>
  <c r="S354" i="8"/>
  <c r="S355" i="8"/>
  <c r="S356" i="8"/>
  <c r="S357" i="8"/>
  <c r="S358" i="8"/>
  <c r="S359" i="8"/>
  <c r="S360" i="8"/>
  <c r="S361" i="8"/>
  <c r="S362" i="8"/>
  <c r="S363" i="8"/>
  <c r="S364" i="8"/>
  <c r="S365" i="8"/>
  <c r="S366" i="8"/>
  <c r="S367" i="8"/>
  <c r="S368" i="8"/>
  <c r="S369" i="8"/>
  <c r="S370" i="8"/>
  <c r="S371" i="8"/>
  <c r="S372" i="8"/>
  <c r="S373" i="8"/>
  <c r="S374" i="8"/>
  <c r="S375" i="8"/>
  <c r="S376" i="8"/>
  <c r="S377" i="8"/>
  <c r="S378" i="8"/>
  <c r="S379" i="8"/>
  <c r="S380" i="8"/>
  <c r="S381" i="8"/>
  <c r="S382" i="8"/>
  <c r="S383" i="8"/>
  <c r="S384" i="8"/>
  <c r="S385" i="8"/>
  <c r="S386" i="8"/>
  <c r="S387" i="8"/>
  <c r="S388" i="8"/>
  <c r="S389" i="8"/>
  <c r="S390" i="8"/>
  <c r="S391" i="8"/>
  <c r="S392" i="8"/>
  <c r="S393" i="8"/>
  <c r="S394" i="8"/>
  <c r="S395" i="8"/>
  <c r="S396" i="8"/>
  <c r="S397" i="8"/>
  <c r="S398" i="8"/>
  <c r="S399" i="8"/>
  <c r="S400" i="8"/>
  <c r="S401" i="8"/>
  <c r="S402" i="8"/>
  <c r="S403" i="8"/>
  <c r="S404" i="8"/>
  <c r="S405" i="8"/>
  <c r="S406" i="8"/>
  <c r="S407" i="8"/>
  <c r="S408" i="8"/>
  <c r="S409" i="8"/>
  <c r="S410" i="8"/>
  <c r="S411" i="8"/>
  <c r="S412" i="8"/>
  <c r="S413" i="8"/>
  <c r="S414" i="8"/>
  <c r="S415" i="8"/>
  <c r="S416" i="8"/>
  <c r="S417" i="8"/>
  <c r="S418" i="8"/>
  <c r="S419" i="8"/>
  <c r="S420" i="8"/>
  <c r="S421" i="8"/>
  <c r="S422" i="8"/>
  <c r="S423" i="8"/>
  <c r="S424" i="8"/>
  <c r="S425" i="8"/>
  <c r="S426" i="8"/>
  <c r="S427" i="8"/>
  <c r="S428" i="8"/>
  <c r="S429" i="8"/>
  <c r="S430" i="8"/>
  <c r="S431" i="8"/>
  <c r="S432" i="8"/>
  <c r="S433" i="8"/>
  <c r="S434" i="8"/>
  <c r="S435" i="8"/>
  <c r="S436" i="8"/>
  <c r="S437" i="8"/>
  <c r="S438" i="8"/>
  <c r="S439" i="8"/>
  <c r="S440" i="8"/>
  <c r="S441" i="8"/>
  <c r="S442" i="8"/>
  <c r="S443" i="8"/>
  <c r="S444" i="8"/>
  <c r="S445" i="8"/>
  <c r="S446" i="8"/>
  <c r="S447" i="8"/>
  <c r="S448" i="8"/>
  <c r="S449" i="8"/>
  <c r="S450" i="8"/>
  <c r="S451" i="8"/>
  <c r="S452" i="8"/>
  <c r="S453" i="8"/>
  <c r="S454" i="8"/>
  <c r="S455" i="8"/>
  <c r="S456" i="8"/>
  <c r="S457" i="8"/>
  <c r="S458" i="8"/>
  <c r="S459" i="8"/>
  <c r="S460" i="8"/>
  <c r="S461" i="8"/>
  <c r="S462" i="8"/>
  <c r="S463" i="8"/>
  <c r="S464" i="8"/>
  <c r="S465" i="8"/>
  <c r="S466" i="8"/>
  <c r="S467" i="8"/>
  <c r="S468" i="8"/>
  <c r="S469" i="8"/>
  <c r="S470" i="8"/>
  <c r="S471" i="8"/>
  <c r="S472" i="8"/>
  <c r="S473" i="8"/>
  <c r="S474" i="8"/>
  <c r="S475" i="8"/>
  <c r="S476" i="8"/>
  <c r="S477" i="8"/>
  <c r="S478" i="8"/>
  <c r="S479" i="8"/>
  <c r="S480" i="8"/>
  <c r="S481" i="8"/>
  <c r="S482" i="8"/>
  <c r="S483" i="8"/>
  <c r="R483" i="8" s="1"/>
  <c r="R484" i="8"/>
  <c r="S484" i="8"/>
  <c r="R485" i="8"/>
  <c r="S485" i="8"/>
  <c r="R486" i="8"/>
  <c r="S486" i="8"/>
  <c r="R487" i="8"/>
  <c r="S487" i="8"/>
  <c r="R488" i="8"/>
  <c r="S488" i="8"/>
  <c r="R489" i="8"/>
  <c r="S489" i="8"/>
  <c r="R490" i="8"/>
  <c r="S490" i="8"/>
  <c r="R491" i="8"/>
  <c r="S491" i="8"/>
  <c r="R492" i="8"/>
  <c r="S492" i="8"/>
  <c r="R493" i="8"/>
  <c r="S493" i="8"/>
  <c r="R494" i="8"/>
  <c r="S494" i="8"/>
  <c r="R495" i="8"/>
  <c r="S495" i="8"/>
  <c r="R496" i="8"/>
  <c r="S496" i="8"/>
  <c r="R497" i="8"/>
  <c r="S497" i="8"/>
  <c r="R498" i="8"/>
  <c r="S498" i="8"/>
  <c r="R499" i="8"/>
  <c r="S499" i="8"/>
  <c r="R500" i="8"/>
  <c r="S500" i="8"/>
  <c r="R501" i="8"/>
  <c r="S501" i="8"/>
  <c r="R502" i="8"/>
  <c r="S502" i="8"/>
  <c r="R503" i="8"/>
  <c r="S503" i="8"/>
  <c r="R504" i="8"/>
  <c r="S504" i="8"/>
  <c r="R505" i="8"/>
  <c r="S505" i="8"/>
  <c r="R506" i="8"/>
  <c r="S506" i="8"/>
  <c r="R507" i="8"/>
  <c r="S507" i="8"/>
  <c r="R508" i="8"/>
  <c r="S508" i="8"/>
  <c r="R509" i="8"/>
  <c r="S509" i="8"/>
  <c r="R510" i="8"/>
  <c r="S510" i="8"/>
  <c r="R511" i="8"/>
  <c r="S511" i="8"/>
  <c r="R512" i="8"/>
  <c r="S512" i="8"/>
  <c r="R513" i="8"/>
  <c r="S513" i="8"/>
  <c r="R514" i="8"/>
  <c r="S514" i="8"/>
  <c r="R515" i="8"/>
  <c r="S515" i="8"/>
  <c r="R516" i="8"/>
  <c r="S516" i="8"/>
  <c r="R517" i="8"/>
  <c r="S517" i="8"/>
  <c r="R518" i="8"/>
  <c r="S518" i="8"/>
  <c r="R519" i="8"/>
  <c r="S519" i="8"/>
  <c r="R520" i="8"/>
  <c r="S520" i="8"/>
  <c r="R521" i="8"/>
  <c r="S521" i="8"/>
  <c r="R522" i="8"/>
  <c r="S522" i="8"/>
  <c r="R523" i="8"/>
  <c r="S523" i="8"/>
  <c r="R524" i="8"/>
  <c r="S524" i="8"/>
  <c r="R525" i="8"/>
  <c r="S525" i="8"/>
  <c r="R526" i="8"/>
  <c r="S526" i="8"/>
  <c r="R527" i="8"/>
  <c r="S527" i="8"/>
  <c r="R528" i="8"/>
  <c r="S528" i="8"/>
  <c r="R529" i="8"/>
  <c r="S529" i="8"/>
  <c r="R530" i="8"/>
  <c r="S530" i="8"/>
  <c r="R531" i="8"/>
  <c r="S531" i="8"/>
  <c r="R532" i="8"/>
  <c r="S532" i="8"/>
  <c r="R533" i="8"/>
  <c r="S533" i="8"/>
  <c r="R534" i="8"/>
  <c r="S534" i="8"/>
  <c r="R535" i="8"/>
  <c r="S535" i="8"/>
  <c r="R536" i="8"/>
  <c r="S536" i="8"/>
  <c r="R537" i="8"/>
  <c r="S537" i="8"/>
  <c r="R538" i="8"/>
  <c r="S538" i="8"/>
  <c r="R539" i="8"/>
  <c r="S539" i="8"/>
  <c r="R540" i="8"/>
  <c r="S540" i="8"/>
  <c r="R541" i="8"/>
  <c r="S541" i="8"/>
  <c r="R542" i="8"/>
  <c r="S542" i="8"/>
  <c r="R543" i="8"/>
  <c r="S543" i="8"/>
  <c r="R544" i="8"/>
  <c r="S544" i="8"/>
  <c r="R545" i="8"/>
  <c r="S545" i="8"/>
  <c r="R546" i="8"/>
  <c r="S546" i="8"/>
  <c r="R547" i="8"/>
  <c r="S547" i="8"/>
  <c r="R548" i="8"/>
  <c r="S548" i="8"/>
  <c r="R549" i="8"/>
  <c r="S549" i="8"/>
  <c r="R550" i="8"/>
  <c r="S550" i="8"/>
  <c r="R551" i="8"/>
  <c r="S551" i="8"/>
  <c r="R552" i="8"/>
  <c r="S552" i="8"/>
  <c r="R553" i="8"/>
  <c r="S553" i="8"/>
  <c r="R554" i="8"/>
  <c r="S554" i="8"/>
  <c r="R555" i="8"/>
  <c r="S555" i="8"/>
  <c r="R556" i="8"/>
  <c r="S556" i="8"/>
  <c r="R557" i="8"/>
  <c r="S557" i="8"/>
  <c r="R558" i="8"/>
  <c r="S558" i="8"/>
  <c r="R559" i="8"/>
  <c r="S559" i="8"/>
  <c r="R560" i="8"/>
  <c r="S560" i="8"/>
  <c r="R561" i="8"/>
  <c r="S561" i="8"/>
  <c r="R562" i="8"/>
  <c r="S562" i="8"/>
  <c r="R563" i="8"/>
  <c r="S563" i="8"/>
  <c r="R564" i="8"/>
  <c r="S564" i="8"/>
  <c r="R565" i="8"/>
  <c r="S565" i="8"/>
  <c r="R566" i="8"/>
  <c r="S566" i="8"/>
  <c r="R567" i="8"/>
  <c r="S567" i="8"/>
  <c r="R568" i="8"/>
  <c r="S568" i="8"/>
  <c r="R569" i="8"/>
  <c r="S569" i="8"/>
  <c r="R570" i="8"/>
  <c r="S570" i="8"/>
  <c r="R571" i="8"/>
  <c r="S571" i="8"/>
  <c r="R572" i="8"/>
  <c r="S572" i="8"/>
  <c r="R573" i="8"/>
  <c r="S573" i="8"/>
  <c r="R574" i="8"/>
  <c r="S574" i="8"/>
  <c r="R575" i="8"/>
  <c r="S575" i="8"/>
  <c r="R576" i="8"/>
  <c r="S576" i="8"/>
  <c r="R577" i="8"/>
  <c r="S577" i="8"/>
  <c r="R578" i="8"/>
  <c r="S578" i="8"/>
  <c r="R579" i="8"/>
  <c r="S579" i="8"/>
  <c r="R580" i="8"/>
  <c r="S580" i="8"/>
  <c r="R581" i="8"/>
  <c r="S581" i="8"/>
  <c r="R582" i="8"/>
  <c r="S582" i="8"/>
  <c r="R583" i="8"/>
  <c r="S583" i="8"/>
  <c r="R584" i="8"/>
  <c r="S584" i="8"/>
  <c r="R585" i="8"/>
  <c r="S585" i="8"/>
  <c r="R586" i="8"/>
  <c r="S586" i="8"/>
  <c r="R587" i="8"/>
  <c r="S587" i="8"/>
  <c r="R588" i="8"/>
  <c r="S588" i="8"/>
  <c r="R589" i="8"/>
  <c r="S589" i="8"/>
  <c r="R590" i="8"/>
  <c r="S590" i="8"/>
  <c r="R591" i="8"/>
  <c r="S591" i="8"/>
  <c r="R592" i="8"/>
  <c r="S592" i="8"/>
  <c r="R593" i="8"/>
  <c r="S593" i="8"/>
  <c r="R594" i="8"/>
  <c r="S594" i="8"/>
  <c r="R595" i="8"/>
  <c r="S595" i="8"/>
  <c r="R596" i="8"/>
  <c r="S596" i="8"/>
  <c r="R597" i="8"/>
  <c r="S597" i="8"/>
  <c r="R598" i="8"/>
  <c r="S598" i="8"/>
  <c r="R599" i="8"/>
  <c r="S599" i="8"/>
  <c r="R600" i="8"/>
  <c r="S600" i="8"/>
  <c r="R601" i="8"/>
  <c r="S601" i="8"/>
  <c r="R602" i="8"/>
  <c r="S602" i="8"/>
  <c r="R603" i="8"/>
  <c r="S603" i="8"/>
  <c r="R604" i="8"/>
  <c r="S604" i="8"/>
  <c r="R605" i="8"/>
  <c r="S605" i="8"/>
  <c r="R606" i="8"/>
  <c r="S606" i="8"/>
  <c r="R607" i="8"/>
  <c r="S607" i="8"/>
  <c r="R608" i="8"/>
  <c r="S608" i="8"/>
  <c r="R609" i="8"/>
  <c r="S609" i="8"/>
  <c r="R610" i="8"/>
  <c r="S610" i="8"/>
  <c r="R611" i="8"/>
  <c r="S611" i="8"/>
  <c r="R612" i="8"/>
  <c r="S612" i="8"/>
  <c r="R613" i="8"/>
  <c r="S613" i="8"/>
  <c r="R614" i="8"/>
  <c r="S614" i="8"/>
  <c r="R615" i="8"/>
  <c r="S615" i="8"/>
  <c r="R616" i="8"/>
  <c r="S616" i="8"/>
  <c r="R617" i="8"/>
  <c r="S617" i="8"/>
  <c r="R618" i="8"/>
  <c r="S618" i="8"/>
  <c r="R619" i="8"/>
  <c r="S619" i="8"/>
  <c r="R620" i="8"/>
  <c r="S620" i="8"/>
  <c r="R621" i="8"/>
  <c r="S621" i="8"/>
  <c r="R622" i="8"/>
  <c r="S622" i="8"/>
  <c r="R623" i="8"/>
  <c r="S623" i="8"/>
  <c r="R624" i="8"/>
  <c r="S624" i="8"/>
  <c r="R625" i="8"/>
  <c r="S625" i="8"/>
  <c r="R626" i="8"/>
  <c r="S626" i="8"/>
  <c r="R627" i="8"/>
  <c r="S627" i="8"/>
  <c r="R628" i="8"/>
  <c r="S628" i="8"/>
  <c r="R629" i="8"/>
  <c r="S629" i="8"/>
  <c r="R630" i="8"/>
  <c r="S630" i="8"/>
  <c r="R631" i="8"/>
  <c r="S631" i="8"/>
  <c r="R632" i="8"/>
  <c r="S632" i="8"/>
  <c r="R633" i="8"/>
  <c r="S633" i="8"/>
  <c r="R634" i="8"/>
  <c r="S634" i="8"/>
  <c r="R635" i="8"/>
  <c r="S635" i="8"/>
  <c r="R636" i="8"/>
  <c r="S636" i="8"/>
  <c r="R637" i="8"/>
  <c r="S637" i="8"/>
  <c r="R638" i="8"/>
  <c r="S638" i="8"/>
  <c r="R639" i="8"/>
  <c r="S639" i="8"/>
  <c r="R640" i="8"/>
  <c r="S640" i="8"/>
  <c r="R641" i="8"/>
  <c r="S641" i="8"/>
  <c r="R642" i="8"/>
  <c r="S642" i="8"/>
  <c r="R643" i="8"/>
  <c r="S643" i="8"/>
  <c r="R644" i="8"/>
  <c r="S644" i="8"/>
  <c r="R645" i="8"/>
  <c r="S645" i="8"/>
  <c r="R646" i="8"/>
  <c r="S646" i="8"/>
  <c r="R647" i="8"/>
  <c r="S647" i="8"/>
  <c r="R648" i="8"/>
  <c r="S648" i="8"/>
  <c r="R649" i="8"/>
  <c r="S649" i="8"/>
  <c r="R650" i="8"/>
  <c r="S650" i="8"/>
  <c r="R651" i="8"/>
  <c r="S651" i="8"/>
  <c r="R652" i="8"/>
  <c r="S652" i="8"/>
  <c r="R653" i="8"/>
  <c r="S653" i="8"/>
  <c r="R654" i="8"/>
  <c r="S654" i="8"/>
  <c r="R655" i="8"/>
  <c r="S655" i="8"/>
  <c r="R656" i="8"/>
  <c r="S656" i="8"/>
  <c r="R657" i="8"/>
  <c r="S657" i="8"/>
  <c r="R658" i="8"/>
  <c r="S658" i="8"/>
  <c r="R659" i="8"/>
  <c r="S659" i="8"/>
  <c r="R660" i="8"/>
  <c r="S660" i="8"/>
  <c r="R661" i="8"/>
  <c r="S661" i="8"/>
  <c r="R662" i="8"/>
  <c r="S662" i="8"/>
  <c r="R663" i="8"/>
  <c r="S663" i="8"/>
  <c r="R664" i="8"/>
  <c r="S664" i="8"/>
  <c r="R665" i="8"/>
  <c r="S665" i="8"/>
  <c r="R666" i="8"/>
  <c r="S666" i="8"/>
  <c r="R667" i="8"/>
  <c r="S667" i="8"/>
  <c r="R668" i="8"/>
  <c r="S668" i="8"/>
  <c r="R669" i="8"/>
  <c r="S669" i="8"/>
  <c r="R670" i="8"/>
  <c r="S670" i="8"/>
  <c r="R671" i="8"/>
  <c r="S671" i="8"/>
  <c r="R672" i="8"/>
  <c r="S672" i="8"/>
  <c r="R673" i="8"/>
  <c r="S673" i="8"/>
  <c r="R674" i="8"/>
  <c r="S674" i="8"/>
  <c r="R675" i="8"/>
  <c r="S675" i="8"/>
  <c r="R676" i="8"/>
  <c r="S676" i="8"/>
  <c r="R677" i="8"/>
  <c r="S677" i="8"/>
  <c r="R678" i="8"/>
  <c r="S678" i="8"/>
  <c r="R679" i="8"/>
  <c r="S679" i="8"/>
  <c r="R680" i="8"/>
  <c r="S680" i="8"/>
  <c r="R681" i="8"/>
  <c r="S681" i="8"/>
  <c r="R682" i="8"/>
  <c r="S682" i="8"/>
  <c r="R683" i="8"/>
  <c r="S683" i="8"/>
  <c r="R684" i="8"/>
  <c r="S684" i="8"/>
  <c r="R685" i="8"/>
  <c r="S685" i="8"/>
  <c r="R686" i="8"/>
  <c r="S686" i="8"/>
  <c r="R687" i="8"/>
  <c r="S687" i="8"/>
  <c r="R688" i="8"/>
  <c r="S688" i="8"/>
  <c r="R689" i="8"/>
  <c r="S689" i="8"/>
  <c r="R690" i="8"/>
  <c r="S690" i="8"/>
  <c r="R691" i="8"/>
  <c r="S691" i="8"/>
  <c r="R692" i="8"/>
  <c r="S692" i="8"/>
  <c r="R693" i="8"/>
  <c r="S693" i="8"/>
  <c r="R694" i="8"/>
  <c r="S694" i="8"/>
  <c r="R695" i="8"/>
  <c r="S695" i="8"/>
  <c r="R696" i="8"/>
  <c r="S696" i="8"/>
  <c r="R697" i="8"/>
  <c r="S697" i="8"/>
  <c r="R698" i="8"/>
  <c r="S698" i="8"/>
  <c r="R699" i="8"/>
  <c r="S699" i="8"/>
  <c r="R700" i="8"/>
  <c r="S700" i="8"/>
  <c r="R701" i="8"/>
  <c r="S701" i="8"/>
  <c r="R702" i="8"/>
  <c r="S702" i="8"/>
  <c r="R703" i="8"/>
  <c r="S703" i="8"/>
  <c r="R704" i="8"/>
  <c r="S704" i="8"/>
  <c r="R705" i="8"/>
  <c r="S705" i="8"/>
  <c r="R706" i="8"/>
  <c r="S706" i="8"/>
  <c r="R707" i="8"/>
  <c r="S707" i="8"/>
  <c r="R708" i="8"/>
  <c r="S708" i="8"/>
  <c r="R709" i="8"/>
  <c r="S709" i="8"/>
  <c r="R710" i="8"/>
  <c r="S710" i="8"/>
  <c r="R711" i="8"/>
  <c r="S711" i="8"/>
  <c r="R712" i="8"/>
  <c r="S712" i="8"/>
  <c r="R713" i="8"/>
  <c r="S713" i="8"/>
  <c r="R714" i="8"/>
  <c r="S714" i="8"/>
  <c r="R715" i="8"/>
  <c r="S715" i="8"/>
  <c r="R716" i="8"/>
  <c r="S716" i="8"/>
  <c r="R717" i="8"/>
  <c r="S717" i="8"/>
  <c r="R718" i="8"/>
  <c r="S718" i="8"/>
  <c r="R719" i="8"/>
  <c r="S719" i="8"/>
  <c r="R720" i="8"/>
  <c r="S720" i="8"/>
  <c r="R721" i="8"/>
  <c r="S721" i="8"/>
  <c r="R722" i="8"/>
  <c r="S722" i="8"/>
  <c r="R723" i="8"/>
  <c r="S723" i="8"/>
  <c r="R724" i="8"/>
  <c r="S724" i="8"/>
  <c r="R725" i="8"/>
  <c r="S725" i="8"/>
  <c r="R726" i="8"/>
  <c r="S726" i="8"/>
  <c r="R727" i="8"/>
  <c r="S727" i="8"/>
  <c r="R728" i="8"/>
  <c r="S728" i="8"/>
  <c r="R729" i="8"/>
  <c r="S729" i="8"/>
  <c r="R730" i="8"/>
  <c r="S730" i="8"/>
  <c r="R731" i="8"/>
  <c r="S731" i="8"/>
  <c r="R732" i="8"/>
  <c r="S732" i="8"/>
  <c r="R733" i="8"/>
  <c r="S733" i="8"/>
  <c r="R734" i="8"/>
  <c r="S734" i="8"/>
  <c r="R735" i="8"/>
  <c r="S735" i="8"/>
  <c r="R736" i="8"/>
  <c r="S736" i="8"/>
  <c r="R737" i="8"/>
  <c r="S737" i="8"/>
  <c r="R738" i="8"/>
  <c r="S738" i="8"/>
  <c r="R739" i="8"/>
  <c r="S739" i="8"/>
  <c r="R740" i="8"/>
  <c r="S740" i="8"/>
  <c r="R741" i="8"/>
  <c r="S741" i="8"/>
  <c r="R742" i="8"/>
  <c r="S742" i="8"/>
  <c r="R743" i="8"/>
  <c r="S743" i="8"/>
  <c r="R744" i="8"/>
  <c r="S744" i="8"/>
  <c r="R745" i="8"/>
  <c r="S745" i="8"/>
  <c r="R746" i="8"/>
  <c r="S746" i="8"/>
  <c r="R747" i="8"/>
  <c r="S747" i="8"/>
  <c r="R748" i="8"/>
  <c r="S748" i="8"/>
  <c r="R749" i="8"/>
  <c r="S749" i="8"/>
  <c r="R750" i="8"/>
  <c r="S750" i="8"/>
  <c r="R751" i="8"/>
  <c r="S751" i="8"/>
  <c r="R752" i="8"/>
  <c r="S752" i="8"/>
  <c r="R753" i="8"/>
  <c r="S753" i="8"/>
  <c r="R754" i="8"/>
  <c r="S754" i="8"/>
  <c r="R755" i="8"/>
  <c r="S755" i="8"/>
  <c r="R756" i="8"/>
  <c r="S756" i="8"/>
  <c r="R757" i="8"/>
  <c r="S757" i="8"/>
  <c r="R758" i="8"/>
  <c r="S758" i="8"/>
  <c r="R759" i="8"/>
  <c r="S759" i="8"/>
  <c r="R760" i="8"/>
  <c r="S760" i="8"/>
  <c r="R761" i="8"/>
  <c r="S761" i="8"/>
  <c r="R762" i="8"/>
  <c r="S762" i="8"/>
  <c r="R763" i="8"/>
  <c r="S763" i="8"/>
  <c r="R764" i="8"/>
  <c r="S764" i="8"/>
  <c r="R765" i="8"/>
  <c r="S765" i="8"/>
  <c r="R766" i="8"/>
  <c r="S766" i="8"/>
  <c r="R767" i="8"/>
  <c r="S767" i="8"/>
  <c r="R768" i="8"/>
  <c r="S768" i="8"/>
  <c r="R769" i="8"/>
  <c r="S769" i="8"/>
  <c r="R770" i="8"/>
  <c r="S770" i="8"/>
  <c r="R771" i="8"/>
  <c r="S771" i="8"/>
  <c r="R772" i="8"/>
  <c r="S772" i="8"/>
  <c r="R773" i="8"/>
  <c r="S773" i="8"/>
  <c r="R774" i="8"/>
  <c r="S774" i="8"/>
  <c r="R775" i="8"/>
  <c r="S775" i="8"/>
  <c r="R776" i="8"/>
  <c r="S776" i="8"/>
  <c r="R777" i="8"/>
  <c r="S777" i="8"/>
  <c r="R778" i="8"/>
  <c r="S778" i="8"/>
  <c r="R779" i="8"/>
  <c r="S779" i="8"/>
  <c r="R780" i="8"/>
  <c r="S780" i="8"/>
  <c r="R781" i="8"/>
  <c r="S781" i="8"/>
  <c r="R782" i="8"/>
  <c r="S782" i="8"/>
  <c r="R783" i="8"/>
  <c r="S783" i="8"/>
  <c r="R784" i="8"/>
  <c r="S784" i="8"/>
  <c r="R785" i="8"/>
  <c r="S785" i="8"/>
  <c r="R786" i="8"/>
  <c r="S786" i="8"/>
  <c r="R787" i="8"/>
  <c r="S787" i="8"/>
  <c r="R788" i="8"/>
  <c r="S788" i="8"/>
  <c r="R789" i="8"/>
  <c r="S789" i="8"/>
  <c r="R790" i="8"/>
  <c r="S790" i="8"/>
  <c r="R791" i="8"/>
  <c r="S791" i="8"/>
  <c r="R792" i="8"/>
  <c r="S792" i="8"/>
  <c r="R793" i="8"/>
  <c r="S793" i="8"/>
  <c r="R794" i="8"/>
  <c r="S794" i="8"/>
  <c r="R795" i="8"/>
  <c r="S795" i="8"/>
  <c r="R796" i="8"/>
  <c r="S796" i="8"/>
  <c r="R797" i="8"/>
  <c r="S797" i="8"/>
  <c r="R798" i="8"/>
  <c r="S798" i="8"/>
  <c r="R799" i="8"/>
  <c r="S799" i="8"/>
  <c r="R800" i="8"/>
  <c r="S800" i="8"/>
  <c r="R801" i="8"/>
  <c r="S801" i="8"/>
  <c r="R802" i="8"/>
  <c r="S802" i="8"/>
  <c r="R803" i="8"/>
  <c r="S803" i="8"/>
  <c r="R804" i="8"/>
  <c r="S804" i="8"/>
  <c r="R805" i="8"/>
  <c r="S805" i="8"/>
  <c r="R806" i="8"/>
  <c r="S806" i="8"/>
  <c r="R807" i="8"/>
  <c r="S807" i="8"/>
  <c r="R808" i="8"/>
  <c r="S808" i="8"/>
  <c r="R809" i="8"/>
  <c r="S809" i="8"/>
  <c r="R810" i="8"/>
  <c r="S810" i="8"/>
  <c r="R811" i="8"/>
  <c r="S811" i="8"/>
  <c r="R812" i="8"/>
  <c r="S812" i="8"/>
  <c r="R813" i="8"/>
  <c r="S813" i="8"/>
  <c r="R814" i="8"/>
  <c r="S814" i="8"/>
  <c r="R815" i="8"/>
  <c r="S815" i="8"/>
  <c r="R816" i="8"/>
  <c r="S816" i="8"/>
  <c r="R817" i="8"/>
  <c r="S817" i="8"/>
  <c r="R818" i="8"/>
  <c r="S818" i="8"/>
  <c r="R819" i="8"/>
  <c r="S819" i="8"/>
  <c r="R820" i="8"/>
  <c r="S820" i="8"/>
  <c r="R821" i="8"/>
  <c r="S821" i="8"/>
  <c r="R822" i="8"/>
  <c r="S822" i="8"/>
  <c r="R823" i="8"/>
  <c r="S823" i="8"/>
  <c r="R824" i="8"/>
  <c r="S824" i="8"/>
  <c r="R825" i="8"/>
  <c r="S825" i="8"/>
  <c r="R826" i="8"/>
  <c r="S826" i="8"/>
  <c r="R827" i="8"/>
  <c r="S827" i="8"/>
  <c r="R828" i="8"/>
  <c r="S828" i="8"/>
  <c r="R829" i="8"/>
  <c r="S829" i="8"/>
  <c r="R830" i="8"/>
  <c r="S830" i="8"/>
  <c r="R831" i="8"/>
  <c r="S831" i="8"/>
  <c r="R832" i="8"/>
  <c r="S832" i="8"/>
  <c r="R833" i="8"/>
  <c r="S833" i="8"/>
  <c r="R834" i="8"/>
  <c r="S834" i="8"/>
  <c r="R835" i="8"/>
  <c r="S835" i="8"/>
  <c r="R836" i="8"/>
  <c r="S836" i="8"/>
  <c r="R837" i="8"/>
  <c r="S837" i="8"/>
  <c r="R838" i="8"/>
  <c r="S838" i="8"/>
  <c r="R839" i="8"/>
  <c r="S839" i="8"/>
  <c r="R840" i="8"/>
  <c r="S840" i="8"/>
  <c r="R841" i="8"/>
  <c r="S841" i="8"/>
  <c r="R842" i="8"/>
  <c r="S842" i="8"/>
  <c r="R843" i="8"/>
  <c r="S843" i="8"/>
  <c r="R844" i="8"/>
  <c r="S844" i="8"/>
  <c r="R845" i="8"/>
  <c r="S845" i="8"/>
  <c r="R846" i="8"/>
  <c r="S846" i="8"/>
  <c r="R847" i="8"/>
  <c r="S847" i="8"/>
  <c r="R848" i="8"/>
  <c r="S848" i="8"/>
  <c r="R849" i="8"/>
  <c r="S849" i="8"/>
  <c r="R850" i="8"/>
  <c r="S850" i="8"/>
  <c r="R851" i="8"/>
  <c r="S851" i="8"/>
  <c r="R852" i="8"/>
  <c r="S852" i="8"/>
  <c r="R853" i="8"/>
  <c r="S853" i="8"/>
  <c r="R854" i="8"/>
  <c r="S854" i="8"/>
  <c r="R855" i="8"/>
  <c r="S855" i="8"/>
  <c r="R856" i="8"/>
  <c r="S856" i="8"/>
  <c r="R857" i="8"/>
  <c r="S857" i="8"/>
  <c r="R858" i="8"/>
  <c r="S858" i="8"/>
  <c r="R859" i="8"/>
  <c r="S859" i="8"/>
  <c r="R860" i="8"/>
  <c r="S860" i="8"/>
  <c r="R861" i="8"/>
  <c r="S861" i="8"/>
  <c r="R862" i="8"/>
  <c r="S862" i="8"/>
  <c r="R863" i="8"/>
  <c r="S863" i="8"/>
  <c r="R864" i="8"/>
  <c r="S864" i="8"/>
  <c r="R865" i="8"/>
  <c r="S865" i="8"/>
  <c r="R866" i="8"/>
  <c r="S866" i="8"/>
  <c r="R867" i="8"/>
  <c r="S867" i="8"/>
  <c r="R868" i="8"/>
  <c r="S868" i="8"/>
  <c r="R869" i="8"/>
  <c r="S869" i="8"/>
  <c r="R870" i="8"/>
  <c r="S870" i="8"/>
  <c r="R871" i="8"/>
  <c r="S871" i="8"/>
  <c r="R872" i="8"/>
  <c r="S872" i="8"/>
  <c r="R873" i="8"/>
  <c r="S873" i="8"/>
  <c r="R874" i="8"/>
  <c r="S874" i="8"/>
  <c r="R875" i="8"/>
  <c r="S875" i="8"/>
  <c r="R876" i="8"/>
  <c r="S876" i="8"/>
  <c r="R877" i="8"/>
  <c r="S877" i="8"/>
  <c r="R878" i="8"/>
  <c r="S878" i="8"/>
  <c r="R879" i="8"/>
  <c r="S879" i="8"/>
  <c r="R880" i="8"/>
  <c r="S880" i="8"/>
  <c r="R881" i="8"/>
  <c r="S881" i="8"/>
  <c r="R882" i="8"/>
  <c r="S882" i="8"/>
  <c r="R883" i="8"/>
  <c r="S883" i="8"/>
  <c r="R884" i="8"/>
  <c r="S884" i="8"/>
  <c r="R885" i="8"/>
  <c r="S885" i="8"/>
  <c r="R886" i="8"/>
  <c r="S886" i="8"/>
  <c r="R887" i="8"/>
  <c r="S887" i="8"/>
  <c r="R888" i="8"/>
  <c r="S888" i="8"/>
  <c r="R889" i="8"/>
  <c r="S889" i="8"/>
  <c r="R890" i="8"/>
  <c r="S890" i="8"/>
  <c r="R891" i="8"/>
  <c r="S891" i="8"/>
  <c r="R892" i="8"/>
  <c r="S892" i="8"/>
  <c r="R893" i="8"/>
  <c r="S893" i="8"/>
  <c r="R894" i="8"/>
  <c r="S894" i="8"/>
  <c r="R895" i="8"/>
  <c r="S895" i="8"/>
  <c r="R896" i="8"/>
  <c r="S896" i="8"/>
  <c r="R897" i="8"/>
  <c r="S897" i="8"/>
  <c r="R898" i="8"/>
  <c r="S898" i="8"/>
  <c r="R899" i="8"/>
  <c r="S899" i="8"/>
  <c r="R900" i="8"/>
  <c r="S900" i="8"/>
  <c r="R901" i="8"/>
  <c r="S901" i="8"/>
  <c r="R902" i="8"/>
  <c r="S902" i="8"/>
  <c r="R903" i="8"/>
  <c r="S903" i="8"/>
  <c r="R904" i="8"/>
  <c r="S904" i="8"/>
  <c r="R905" i="8"/>
  <c r="S905" i="8"/>
  <c r="R906" i="8"/>
  <c r="S906" i="8"/>
  <c r="R907" i="8"/>
  <c r="S907" i="8"/>
  <c r="R908" i="8"/>
  <c r="S908" i="8"/>
  <c r="R909" i="8"/>
  <c r="S909" i="8"/>
  <c r="R910" i="8"/>
  <c r="S910" i="8"/>
  <c r="R911" i="8"/>
  <c r="S911" i="8"/>
  <c r="R912" i="8"/>
  <c r="S912" i="8"/>
  <c r="R913" i="8"/>
  <c r="S913" i="8"/>
  <c r="R914" i="8"/>
  <c r="S914" i="8"/>
  <c r="R915" i="8"/>
  <c r="S915" i="8"/>
  <c r="R916" i="8"/>
  <c r="S916" i="8"/>
  <c r="R917" i="8"/>
  <c r="S917" i="8"/>
  <c r="R918" i="8"/>
  <c r="S918" i="8"/>
  <c r="R919" i="8"/>
  <c r="S919" i="8"/>
  <c r="R920" i="8"/>
  <c r="S920" i="8"/>
  <c r="R921" i="8"/>
  <c r="S921" i="8"/>
  <c r="R922" i="8"/>
  <c r="S922" i="8"/>
  <c r="R923" i="8"/>
  <c r="S923" i="8"/>
  <c r="R924" i="8"/>
  <c r="S924" i="8"/>
  <c r="R925" i="8"/>
  <c r="S925" i="8"/>
  <c r="R926" i="8"/>
  <c r="S926" i="8"/>
  <c r="R927" i="8"/>
  <c r="S927" i="8"/>
  <c r="R928" i="8"/>
  <c r="S928" i="8"/>
  <c r="R929" i="8"/>
  <c r="S929" i="8"/>
  <c r="R930" i="8"/>
  <c r="S930" i="8"/>
  <c r="R931" i="8"/>
  <c r="S931" i="8"/>
  <c r="R932" i="8"/>
  <c r="S932" i="8"/>
  <c r="R933" i="8"/>
  <c r="S933" i="8"/>
  <c r="R934" i="8"/>
  <c r="S934" i="8"/>
  <c r="R935" i="8"/>
  <c r="S935" i="8"/>
  <c r="R936" i="8"/>
  <c r="S936" i="8"/>
  <c r="R937" i="8"/>
  <c r="S937" i="8"/>
  <c r="R938" i="8"/>
  <c r="S938" i="8"/>
  <c r="R939" i="8"/>
  <c r="S939" i="8"/>
  <c r="R940" i="8"/>
  <c r="S940" i="8"/>
  <c r="R941" i="8"/>
  <c r="S941" i="8"/>
  <c r="R942" i="8"/>
  <c r="S942" i="8"/>
  <c r="R943" i="8"/>
  <c r="S943" i="8"/>
  <c r="R944" i="8"/>
  <c r="S944" i="8"/>
  <c r="R945" i="8"/>
  <c r="S945" i="8"/>
  <c r="R946" i="8"/>
  <c r="S946" i="8"/>
  <c r="R947" i="8"/>
  <c r="S947" i="8"/>
  <c r="R948" i="8"/>
  <c r="S948" i="8"/>
  <c r="R949" i="8"/>
  <c r="S949" i="8"/>
  <c r="R950" i="8"/>
  <c r="S950" i="8"/>
  <c r="R951" i="8"/>
  <c r="S951" i="8"/>
  <c r="R952" i="8"/>
  <c r="S952" i="8"/>
  <c r="R953" i="8"/>
  <c r="S953" i="8"/>
  <c r="R954" i="8"/>
  <c r="S954" i="8"/>
  <c r="R955" i="8"/>
  <c r="S955" i="8"/>
  <c r="R956" i="8"/>
  <c r="S956" i="8"/>
  <c r="R957" i="8"/>
  <c r="S957" i="8"/>
  <c r="R958" i="8"/>
  <c r="S958" i="8"/>
  <c r="R959" i="8"/>
  <c r="S959" i="8"/>
  <c r="R960" i="8"/>
  <c r="S960" i="8"/>
  <c r="R961" i="8"/>
  <c r="S961" i="8"/>
  <c r="R962" i="8"/>
  <c r="S962" i="8"/>
  <c r="R963" i="8"/>
  <c r="S963" i="8"/>
  <c r="R964" i="8"/>
  <c r="S964" i="8"/>
  <c r="R965" i="8"/>
  <c r="S965" i="8"/>
  <c r="R966" i="8"/>
  <c r="S966" i="8"/>
  <c r="R967" i="8"/>
  <c r="S967" i="8"/>
  <c r="R968" i="8"/>
  <c r="S968" i="8"/>
  <c r="R969" i="8"/>
  <c r="S969" i="8"/>
  <c r="R970" i="8"/>
  <c r="S970" i="8"/>
  <c r="R971" i="8"/>
  <c r="S971" i="8"/>
  <c r="R972" i="8"/>
  <c r="S972" i="8"/>
  <c r="R973" i="8"/>
  <c r="S973" i="8"/>
  <c r="R974" i="8"/>
  <c r="S974" i="8"/>
  <c r="R975" i="8"/>
  <c r="S975" i="8"/>
  <c r="R976" i="8"/>
  <c r="S976" i="8"/>
  <c r="R977" i="8"/>
  <c r="S977" i="8"/>
  <c r="R978" i="8"/>
  <c r="S978" i="8"/>
  <c r="R979" i="8"/>
  <c r="S979" i="8"/>
  <c r="R980" i="8"/>
  <c r="S980" i="8"/>
  <c r="R981" i="8"/>
  <c r="S981" i="8"/>
  <c r="R982" i="8"/>
  <c r="S982" i="8"/>
  <c r="R983" i="8"/>
  <c r="S983" i="8"/>
  <c r="R984" i="8"/>
  <c r="S984" i="8"/>
  <c r="R985" i="8"/>
  <c r="S985" i="8"/>
  <c r="R986" i="8"/>
  <c r="S986" i="8"/>
  <c r="R987" i="8"/>
  <c r="S987" i="8"/>
  <c r="R988" i="8"/>
  <c r="S988" i="8"/>
  <c r="R989" i="8"/>
  <c r="S989" i="8"/>
  <c r="R990" i="8"/>
  <c r="S990" i="8"/>
  <c r="R991" i="8"/>
  <c r="S991" i="8"/>
  <c r="R992" i="8"/>
  <c r="S992" i="8"/>
  <c r="R993" i="8"/>
  <c r="S993" i="8"/>
  <c r="R994" i="8"/>
  <c r="S994" i="8"/>
  <c r="R995" i="8"/>
  <c r="S995" i="8"/>
  <c r="R996" i="8"/>
  <c r="S996" i="8"/>
  <c r="R997" i="8"/>
  <c r="S997" i="8"/>
  <c r="R998" i="8"/>
  <c r="S998" i="8"/>
  <c r="R999" i="8"/>
  <c r="S999" i="8"/>
  <c r="R1000" i="8"/>
  <c r="S1000" i="8"/>
  <c r="S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24" i="8"/>
  <c r="N225" i="8"/>
  <c r="N226" i="8"/>
  <c r="N227" i="8"/>
  <c r="N228" i="8"/>
  <c r="N229" i="8"/>
  <c r="N230" i="8"/>
  <c r="N231" i="8"/>
  <c r="N232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0" i="8"/>
  <c r="N251" i="8"/>
  <c r="N252" i="8"/>
  <c r="N253" i="8"/>
  <c r="N254" i="8"/>
  <c r="N255" i="8"/>
  <c r="N256" i="8"/>
  <c r="N257" i="8"/>
  <c r="N258" i="8"/>
  <c r="N259" i="8"/>
  <c r="N260" i="8"/>
  <c r="N261" i="8"/>
  <c r="N262" i="8"/>
  <c r="N263" i="8"/>
  <c r="N264" i="8"/>
  <c r="N265" i="8"/>
  <c r="N266" i="8"/>
  <c r="N267" i="8"/>
  <c r="N268" i="8"/>
  <c r="N269" i="8"/>
  <c r="N270" i="8"/>
  <c r="N271" i="8"/>
  <c r="N272" i="8"/>
  <c r="N273" i="8"/>
  <c r="N274" i="8"/>
  <c r="N275" i="8"/>
  <c r="N276" i="8"/>
  <c r="N277" i="8"/>
  <c r="N278" i="8"/>
  <c r="N279" i="8"/>
  <c r="N280" i="8"/>
  <c r="N281" i="8"/>
  <c r="N282" i="8"/>
  <c r="N283" i="8"/>
  <c r="N284" i="8"/>
  <c r="N285" i="8"/>
  <c r="N286" i="8"/>
  <c r="N287" i="8"/>
  <c r="N288" i="8"/>
  <c r="N289" i="8"/>
  <c r="N290" i="8"/>
  <c r="N291" i="8"/>
  <c r="N292" i="8"/>
  <c r="N293" i="8"/>
  <c r="N294" i="8"/>
  <c r="N295" i="8"/>
  <c r="N296" i="8"/>
  <c r="N297" i="8"/>
  <c r="N298" i="8"/>
  <c r="N299" i="8"/>
  <c r="N300" i="8"/>
  <c r="N301" i="8"/>
  <c r="N302" i="8"/>
  <c r="N303" i="8"/>
  <c r="N304" i="8"/>
  <c r="N305" i="8"/>
  <c r="N306" i="8"/>
  <c r="N307" i="8"/>
  <c r="N308" i="8"/>
  <c r="N309" i="8"/>
  <c r="N310" i="8"/>
  <c r="N311" i="8"/>
  <c r="N312" i="8"/>
  <c r="N313" i="8"/>
  <c r="N314" i="8"/>
  <c r="N315" i="8"/>
  <c r="N316" i="8"/>
  <c r="N317" i="8"/>
  <c r="N318" i="8"/>
  <c r="N319" i="8"/>
  <c r="N320" i="8"/>
  <c r="N321" i="8"/>
  <c r="N322" i="8"/>
  <c r="N323" i="8"/>
  <c r="N324" i="8"/>
  <c r="N325" i="8"/>
  <c r="N326" i="8"/>
  <c r="N327" i="8"/>
  <c r="N328" i="8"/>
  <c r="N329" i="8"/>
  <c r="N330" i="8"/>
  <c r="N331" i="8"/>
  <c r="N332" i="8"/>
  <c r="N333" i="8"/>
  <c r="N334" i="8"/>
  <c r="N335" i="8"/>
  <c r="N336" i="8"/>
  <c r="N337" i="8"/>
  <c r="N338" i="8"/>
  <c r="N339" i="8"/>
  <c r="N340" i="8"/>
  <c r="N341" i="8"/>
  <c r="N342" i="8"/>
  <c r="N343" i="8"/>
  <c r="N344" i="8"/>
  <c r="N345" i="8"/>
  <c r="N346" i="8"/>
  <c r="N347" i="8"/>
  <c r="N348" i="8"/>
  <c r="N349" i="8"/>
  <c r="N350" i="8"/>
  <c r="N351" i="8"/>
  <c r="N352" i="8"/>
  <c r="N353" i="8"/>
  <c r="N354" i="8"/>
  <c r="N355" i="8"/>
  <c r="N356" i="8"/>
  <c r="N357" i="8"/>
  <c r="N358" i="8"/>
  <c r="N359" i="8"/>
  <c r="N360" i="8"/>
  <c r="N361" i="8"/>
  <c r="N362" i="8"/>
  <c r="N363" i="8"/>
  <c r="N364" i="8"/>
  <c r="N365" i="8"/>
  <c r="N366" i="8"/>
  <c r="N367" i="8"/>
  <c r="N368" i="8"/>
  <c r="N369" i="8"/>
  <c r="N370" i="8"/>
  <c r="N371" i="8"/>
  <c r="N372" i="8"/>
  <c r="N373" i="8"/>
  <c r="N374" i="8"/>
  <c r="N375" i="8"/>
  <c r="N376" i="8"/>
  <c r="N377" i="8"/>
  <c r="N378" i="8"/>
  <c r="N379" i="8"/>
  <c r="N380" i="8"/>
  <c r="N381" i="8"/>
  <c r="N382" i="8"/>
  <c r="N383" i="8"/>
  <c r="N384" i="8"/>
  <c r="N385" i="8"/>
  <c r="N386" i="8"/>
  <c r="N387" i="8"/>
  <c r="N388" i="8"/>
  <c r="N389" i="8"/>
  <c r="N390" i="8"/>
  <c r="N391" i="8"/>
  <c r="N392" i="8"/>
  <c r="N393" i="8"/>
  <c r="N394" i="8"/>
  <c r="N395" i="8"/>
  <c r="N396" i="8"/>
  <c r="N397" i="8"/>
  <c r="N398" i="8"/>
  <c r="N399" i="8"/>
  <c r="N400" i="8"/>
  <c r="N401" i="8"/>
  <c r="N402" i="8"/>
  <c r="N403" i="8"/>
  <c r="N404" i="8"/>
  <c r="N405" i="8"/>
  <c r="N406" i="8"/>
  <c r="N407" i="8"/>
  <c r="N408" i="8"/>
  <c r="N409" i="8"/>
  <c r="N410" i="8"/>
  <c r="N411" i="8"/>
  <c r="N412" i="8"/>
  <c r="N413" i="8"/>
  <c r="N414" i="8"/>
  <c r="N415" i="8"/>
  <c r="N416" i="8"/>
  <c r="N417" i="8"/>
  <c r="N418" i="8"/>
  <c r="N419" i="8"/>
  <c r="N420" i="8"/>
  <c r="N421" i="8"/>
  <c r="N422" i="8"/>
  <c r="N423" i="8"/>
  <c r="N424" i="8"/>
  <c r="N425" i="8"/>
  <c r="N426" i="8"/>
  <c r="N427" i="8"/>
  <c r="N428" i="8"/>
  <c r="N429" i="8"/>
  <c r="N430" i="8"/>
  <c r="N431" i="8"/>
  <c r="N432" i="8"/>
  <c r="N433" i="8"/>
  <c r="N434" i="8"/>
  <c r="N435" i="8"/>
  <c r="N436" i="8"/>
  <c r="N437" i="8"/>
  <c r="N438" i="8"/>
  <c r="N439" i="8"/>
  <c r="N440" i="8"/>
  <c r="N441" i="8"/>
  <c r="N442" i="8"/>
  <c r="N443" i="8"/>
  <c r="N444" i="8"/>
  <c r="N445" i="8"/>
  <c r="N446" i="8"/>
  <c r="N447" i="8"/>
  <c r="N448" i="8"/>
  <c r="N449" i="8"/>
  <c r="N450" i="8"/>
  <c r="N451" i="8"/>
  <c r="N452" i="8"/>
  <c r="N453" i="8"/>
  <c r="N454" i="8"/>
  <c r="N455" i="8"/>
  <c r="N456" i="8"/>
  <c r="N457" i="8"/>
  <c r="N458" i="8"/>
  <c r="N459" i="8"/>
  <c r="N460" i="8"/>
  <c r="N461" i="8"/>
  <c r="N462" i="8"/>
  <c r="N463" i="8"/>
  <c r="N464" i="8"/>
  <c r="N465" i="8"/>
  <c r="N466" i="8"/>
  <c r="N467" i="8"/>
  <c r="N468" i="8"/>
  <c r="N469" i="8"/>
  <c r="N470" i="8"/>
  <c r="N471" i="8"/>
  <c r="N472" i="8"/>
  <c r="N473" i="8"/>
  <c r="N474" i="8"/>
  <c r="N475" i="8"/>
  <c r="N476" i="8"/>
  <c r="N477" i="8"/>
  <c r="N478" i="8"/>
  <c r="N479" i="8"/>
  <c r="N480" i="8"/>
  <c r="N481" i="8"/>
  <c r="N482" i="8"/>
  <c r="N483" i="8"/>
  <c r="N484" i="8"/>
  <c r="N485" i="8"/>
  <c r="N486" i="8"/>
  <c r="N487" i="8"/>
  <c r="N488" i="8"/>
  <c r="N489" i="8"/>
  <c r="N490" i="8"/>
  <c r="N491" i="8"/>
  <c r="N492" i="8"/>
  <c r="N493" i="8"/>
  <c r="N494" i="8"/>
  <c r="N495" i="8"/>
  <c r="N496" i="8"/>
  <c r="N497" i="8"/>
  <c r="N498" i="8"/>
  <c r="N499" i="8"/>
  <c r="N500" i="8"/>
  <c r="N501" i="8"/>
  <c r="N502" i="8"/>
  <c r="N503" i="8"/>
  <c r="N504" i="8"/>
  <c r="N505" i="8"/>
  <c r="N506" i="8"/>
  <c r="N507" i="8"/>
  <c r="N508" i="8"/>
  <c r="N509" i="8"/>
  <c r="N510" i="8"/>
  <c r="N511" i="8"/>
  <c r="N512" i="8"/>
  <c r="N513" i="8"/>
  <c r="N514" i="8"/>
  <c r="N515" i="8"/>
  <c r="N516" i="8"/>
  <c r="N517" i="8"/>
  <c r="N518" i="8"/>
  <c r="N519" i="8"/>
  <c r="N520" i="8"/>
  <c r="N521" i="8"/>
  <c r="N522" i="8"/>
  <c r="N523" i="8"/>
  <c r="N524" i="8"/>
  <c r="N525" i="8"/>
  <c r="N526" i="8"/>
  <c r="N527" i="8"/>
  <c r="N528" i="8"/>
  <c r="N529" i="8"/>
  <c r="N530" i="8"/>
  <c r="N531" i="8"/>
  <c r="N532" i="8"/>
  <c r="N533" i="8"/>
  <c r="N534" i="8"/>
  <c r="N535" i="8"/>
  <c r="N536" i="8"/>
  <c r="N537" i="8"/>
  <c r="N538" i="8"/>
  <c r="N539" i="8"/>
  <c r="N540" i="8"/>
  <c r="N541" i="8"/>
  <c r="N542" i="8"/>
  <c r="N543" i="8"/>
  <c r="N544" i="8"/>
  <c r="N545" i="8"/>
  <c r="N546" i="8"/>
  <c r="N547" i="8"/>
  <c r="N548" i="8"/>
  <c r="N549" i="8"/>
  <c r="N550" i="8"/>
  <c r="N551" i="8"/>
  <c r="N552" i="8"/>
  <c r="N553" i="8"/>
  <c r="N554" i="8"/>
  <c r="N555" i="8"/>
  <c r="N556" i="8"/>
  <c r="N557" i="8"/>
  <c r="N558" i="8"/>
  <c r="N559" i="8"/>
  <c r="N560" i="8"/>
  <c r="N561" i="8"/>
  <c r="N562" i="8"/>
  <c r="N563" i="8"/>
  <c r="N564" i="8"/>
  <c r="N565" i="8"/>
  <c r="N566" i="8"/>
  <c r="N567" i="8"/>
  <c r="N568" i="8"/>
  <c r="N569" i="8"/>
  <c r="N570" i="8"/>
  <c r="N571" i="8"/>
  <c r="N572" i="8"/>
  <c r="N573" i="8"/>
  <c r="N574" i="8"/>
  <c r="N575" i="8"/>
  <c r="N576" i="8"/>
  <c r="N577" i="8"/>
  <c r="N578" i="8"/>
  <c r="N579" i="8"/>
  <c r="N580" i="8"/>
  <c r="N581" i="8"/>
  <c r="N582" i="8"/>
  <c r="N583" i="8"/>
  <c r="N584" i="8"/>
  <c r="N585" i="8"/>
  <c r="N586" i="8"/>
  <c r="N587" i="8"/>
  <c r="N588" i="8"/>
  <c r="N589" i="8"/>
  <c r="N590" i="8"/>
  <c r="N591" i="8"/>
  <c r="N592" i="8"/>
  <c r="N593" i="8"/>
  <c r="N594" i="8"/>
  <c r="N595" i="8"/>
  <c r="N596" i="8"/>
  <c r="N597" i="8"/>
  <c r="N598" i="8"/>
  <c r="N599" i="8"/>
  <c r="N600" i="8"/>
  <c r="N601" i="8"/>
  <c r="N602" i="8"/>
  <c r="N603" i="8"/>
  <c r="N604" i="8"/>
  <c r="N605" i="8"/>
  <c r="N606" i="8"/>
  <c r="N607" i="8"/>
  <c r="N608" i="8"/>
  <c r="N609" i="8"/>
  <c r="N610" i="8"/>
  <c r="N611" i="8"/>
  <c r="N612" i="8"/>
  <c r="N613" i="8"/>
  <c r="N614" i="8"/>
  <c r="N615" i="8"/>
  <c r="N616" i="8"/>
  <c r="N617" i="8"/>
  <c r="N618" i="8"/>
  <c r="N619" i="8"/>
  <c r="N620" i="8"/>
  <c r="N621" i="8"/>
  <c r="N622" i="8"/>
  <c r="N623" i="8"/>
  <c r="N624" i="8"/>
  <c r="N625" i="8"/>
  <c r="N626" i="8"/>
  <c r="N627" i="8"/>
  <c r="N628" i="8"/>
  <c r="N629" i="8"/>
  <c r="N630" i="8"/>
  <c r="N631" i="8"/>
  <c r="N632" i="8"/>
  <c r="N633" i="8"/>
  <c r="N634" i="8"/>
  <c r="N635" i="8"/>
  <c r="N636" i="8"/>
  <c r="N637" i="8"/>
  <c r="N638" i="8"/>
  <c r="N639" i="8"/>
  <c r="N640" i="8"/>
  <c r="N641" i="8"/>
  <c r="N642" i="8"/>
  <c r="N643" i="8"/>
  <c r="N644" i="8"/>
  <c r="N645" i="8"/>
  <c r="N646" i="8"/>
  <c r="N647" i="8"/>
  <c r="N648" i="8"/>
  <c r="N649" i="8"/>
  <c r="N650" i="8"/>
  <c r="N651" i="8"/>
  <c r="N652" i="8"/>
  <c r="N653" i="8"/>
  <c r="N654" i="8"/>
  <c r="N655" i="8"/>
  <c r="N656" i="8"/>
  <c r="N657" i="8"/>
  <c r="N658" i="8"/>
  <c r="N659" i="8"/>
  <c r="N660" i="8"/>
  <c r="N661" i="8"/>
  <c r="N662" i="8"/>
  <c r="N663" i="8"/>
  <c r="N664" i="8"/>
  <c r="N665" i="8"/>
  <c r="N666" i="8"/>
  <c r="N667" i="8"/>
  <c r="N668" i="8"/>
  <c r="N669" i="8"/>
  <c r="N670" i="8"/>
  <c r="N671" i="8"/>
  <c r="N672" i="8"/>
  <c r="N673" i="8"/>
  <c r="N674" i="8"/>
  <c r="N675" i="8"/>
  <c r="N676" i="8"/>
  <c r="N677" i="8"/>
  <c r="N678" i="8"/>
  <c r="N679" i="8"/>
  <c r="N680" i="8"/>
  <c r="N681" i="8"/>
  <c r="N682" i="8"/>
  <c r="N683" i="8"/>
  <c r="N684" i="8"/>
  <c r="N685" i="8"/>
  <c r="N686" i="8"/>
  <c r="N687" i="8"/>
  <c r="N688" i="8"/>
  <c r="N689" i="8"/>
  <c r="N690" i="8"/>
  <c r="N691" i="8"/>
  <c r="N692" i="8"/>
  <c r="N693" i="8"/>
  <c r="N694" i="8"/>
  <c r="N695" i="8"/>
  <c r="N696" i="8"/>
  <c r="N697" i="8"/>
  <c r="N698" i="8"/>
  <c r="N699" i="8"/>
  <c r="N700" i="8"/>
  <c r="N701" i="8"/>
  <c r="N702" i="8"/>
  <c r="N703" i="8"/>
  <c r="N704" i="8"/>
  <c r="N705" i="8"/>
  <c r="N706" i="8"/>
  <c r="N707" i="8"/>
  <c r="N708" i="8"/>
  <c r="N709" i="8"/>
  <c r="N710" i="8"/>
  <c r="N711" i="8"/>
  <c r="N712" i="8"/>
  <c r="N713" i="8"/>
  <c r="N714" i="8"/>
  <c r="N715" i="8"/>
  <c r="N716" i="8"/>
  <c r="N717" i="8"/>
  <c r="N718" i="8"/>
  <c r="N719" i="8"/>
  <c r="N720" i="8"/>
  <c r="N721" i="8"/>
  <c r="N722" i="8"/>
  <c r="N723" i="8"/>
  <c r="N724" i="8"/>
  <c r="N725" i="8"/>
  <c r="N726" i="8"/>
  <c r="N727" i="8"/>
  <c r="N728" i="8"/>
  <c r="N729" i="8"/>
  <c r="N730" i="8"/>
  <c r="N731" i="8"/>
  <c r="N732" i="8"/>
  <c r="N733" i="8"/>
  <c r="N734" i="8"/>
  <c r="N735" i="8"/>
  <c r="N736" i="8"/>
  <c r="N737" i="8"/>
  <c r="N738" i="8"/>
  <c r="N739" i="8"/>
  <c r="N740" i="8"/>
  <c r="N741" i="8"/>
  <c r="N742" i="8"/>
  <c r="N743" i="8"/>
  <c r="N744" i="8"/>
  <c r="N745" i="8"/>
  <c r="N746" i="8"/>
  <c r="N747" i="8"/>
  <c r="N748" i="8"/>
  <c r="N749" i="8"/>
  <c r="N750" i="8"/>
  <c r="N751" i="8"/>
  <c r="N752" i="8"/>
  <c r="N753" i="8"/>
  <c r="N754" i="8"/>
  <c r="N755" i="8"/>
  <c r="N756" i="8"/>
  <c r="N757" i="8"/>
  <c r="N758" i="8"/>
  <c r="N759" i="8"/>
  <c r="N760" i="8"/>
  <c r="N761" i="8"/>
  <c r="N762" i="8"/>
  <c r="N763" i="8"/>
  <c r="N764" i="8"/>
  <c r="N765" i="8"/>
  <c r="N766" i="8"/>
  <c r="N767" i="8"/>
  <c r="N768" i="8"/>
  <c r="N769" i="8"/>
  <c r="N770" i="8"/>
  <c r="N771" i="8"/>
  <c r="N772" i="8"/>
  <c r="N773" i="8"/>
  <c r="N774" i="8"/>
  <c r="N775" i="8"/>
  <c r="N776" i="8"/>
  <c r="N777" i="8"/>
  <c r="N778" i="8"/>
  <c r="N779" i="8"/>
  <c r="N780" i="8"/>
  <c r="N781" i="8"/>
  <c r="N782" i="8"/>
  <c r="N783" i="8"/>
  <c r="N784" i="8"/>
  <c r="N785" i="8"/>
  <c r="N786" i="8"/>
  <c r="N787" i="8"/>
  <c r="N788" i="8"/>
  <c r="N789" i="8"/>
  <c r="N790" i="8"/>
  <c r="N791" i="8"/>
  <c r="N792" i="8"/>
  <c r="N793" i="8"/>
  <c r="N794" i="8"/>
  <c r="N795" i="8"/>
  <c r="N796" i="8"/>
  <c r="N797" i="8"/>
  <c r="N798" i="8"/>
  <c r="N799" i="8"/>
  <c r="N800" i="8"/>
  <c r="N801" i="8"/>
  <c r="N802" i="8"/>
  <c r="N803" i="8"/>
  <c r="N804" i="8"/>
  <c r="N805" i="8"/>
  <c r="N806" i="8"/>
  <c r="N807" i="8"/>
  <c r="N808" i="8"/>
  <c r="N809" i="8"/>
  <c r="N810" i="8"/>
  <c r="N811" i="8"/>
  <c r="N812" i="8"/>
  <c r="N813" i="8"/>
  <c r="N814" i="8"/>
  <c r="N815" i="8"/>
  <c r="N816" i="8"/>
  <c r="N817" i="8"/>
  <c r="N818" i="8"/>
  <c r="N819" i="8"/>
  <c r="N820" i="8"/>
  <c r="N821" i="8"/>
  <c r="N822" i="8"/>
  <c r="N823" i="8"/>
  <c r="N824" i="8"/>
  <c r="N825" i="8"/>
  <c r="N826" i="8"/>
  <c r="N827" i="8"/>
  <c r="N828" i="8"/>
  <c r="N829" i="8"/>
  <c r="N830" i="8"/>
  <c r="N831" i="8"/>
  <c r="N832" i="8"/>
  <c r="N833" i="8"/>
  <c r="N834" i="8"/>
  <c r="N835" i="8"/>
  <c r="N836" i="8"/>
  <c r="N837" i="8"/>
  <c r="N838" i="8"/>
  <c r="N839" i="8"/>
  <c r="N840" i="8"/>
  <c r="N841" i="8"/>
  <c r="N842" i="8"/>
  <c r="N843" i="8"/>
  <c r="N844" i="8"/>
  <c r="N845" i="8"/>
  <c r="N846" i="8"/>
  <c r="N847" i="8"/>
  <c r="N848" i="8"/>
  <c r="N849" i="8"/>
  <c r="N850" i="8"/>
  <c r="N851" i="8"/>
  <c r="N852" i="8"/>
  <c r="N853" i="8"/>
  <c r="N854" i="8"/>
  <c r="N855" i="8"/>
  <c r="N856" i="8"/>
  <c r="N857" i="8"/>
  <c r="N858" i="8"/>
  <c r="N859" i="8"/>
  <c r="N860" i="8"/>
  <c r="N861" i="8"/>
  <c r="N862" i="8"/>
  <c r="N863" i="8"/>
  <c r="N864" i="8"/>
  <c r="N865" i="8"/>
  <c r="N866" i="8"/>
  <c r="N867" i="8"/>
  <c r="N868" i="8"/>
  <c r="N869" i="8"/>
  <c r="N870" i="8"/>
  <c r="N871" i="8"/>
  <c r="N872" i="8"/>
  <c r="N873" i="8"/>
  <c r="N874" i="8"/>
  <c r="N875" i="8"/>
  <c r="N876" i="8"/>
  <c r="N877" i="8"/>
  <c r="N878" i="8"/>
  <c r="N879" i="8"/>
  <c r="N880" i="8"/>
  <c r="N881" i="8"/>
  <c r="N882" i="8"/>
  <c r="N883" i="8"/>
  <c r="N884" i="8"/>
  <c r="N885" i="8"/>
  <c r="N886" i="8"/>
  <c r="N887" i="8"/>
  <c r="N888" i="8"/>
  <c r="N889" i="8"/>
  <c r="N890" i="8"/>
  <c r="N891" i="8"/>
  <c r="N892" i="8"/>
  <c r="N893" i="8"/>
  <c r="N894" i="8"/>
  <c r="N895" i="8"/>
  <c r="N896" i="8"/>
  <c r="N897" i="8"/>
  <c r="N898" i="8"/>
  <c r="N899" i="8"/>
  <c r="N900" i="8"/>
  <c r="N901" i="8"/>
  <c r="N902" i="8"/>
  <c r="N903" i="8"/>
  <c r="N904" i="8"/>
  <c r="N905" i="8"/>
  <c r="N906" i="8"/>
  <c r="N907" i="8"/>
  <c r="N908" i="8"/>
  <c r="N909" i="8"/>
  <c r="N910" i="8"/>
  <c r="N911" i="8"/>
  <c r="N912" i="8"/>
  <c r="N913" i="8"/>
  <c r="N914" i="8"/>
  <c r="N915" i="8"/>
  <c r="N916" i="8"/>
  <c r="N917" i="8"/>
  <c r="N918" i="8"/>
  <c r="N919" i="8"/>
  <c r="N920" i="8"/>
  <c r="N921" i="8"/>
  <c r="N922" i="8"/>
  <c r="N923" i="8"/>
  <c r="N924" i="8"/>
  <c r="N925" i="8"/>
  <c r="N926" i="8"/>
  <c r="N927" i="8"/>
  <c r="N928" i="8"/>
  <c r="N929" i="8"/>
  <c r="N930" i="8"/>
  <c r="N931" i="8"/>
  <c r="N932" i="8"/>
  <c r="N933" i="8"/>
  <c r="N934" i="8"/>
  <c r="N935" i="8"/>
  <c r="N936" i="8"/>
  <c r="N937" i="8"/>
  <c r="N938" i="8"/>
  <c r="N939" i="8"/>
  <c r="N940" i="8"/>
  <c r="N941" i="8"/>
  <c r="N942" i="8"/>
  <c r="N943" i="8"/>
  <c r="N944" i="8"/>
  <c r="N945" i="8"/>
  <c r="N946" i="8"/>
  <c r="N947" i="8"/>
  <c r="N948" i="8"/>
  <c r="N949" i="8"/>
  <c r="N950" i="8"/>
  <c r="N951" i="8"/>
  <c r="N952" i="8"/>
  <c r="N953" i="8"/>
  <c r="N954" i="8"/>
  <c r="N955" i="8"/>
  <c r="N956" i="8"/>
  <c r="N957" i="8"/>
  <c r="N958" i="8"/>
  <c r="N959" i="8"/>
  <c r="N960" i="8"/>
  <c r="N961" i="8"/>
  <c r="N962" i="8"/>
  <c r="N963" i="8"/>
  <c r="N964" i="8"/>
  <c r="N965" i="8"/>
  <c r="N966" i="8"/>
  <c r="N967" i="8"/>
  <c r="N968" i="8"/>
  <c r="N969" i="8"/>
  <c r="N970" i="8"/>
  <c r="N971" i="8"/>
  <c r="N972" i="8"/>
  <c r="N973" i="8"/>
  <c r="N974" i="8"/>
  <c r="N975" i="8"/>
  <c r="N976" i="8"/>
  <c r="N977" i="8"/>
  <c r="N978" i="8"/>
  <c r="N979" i="8"/>
  <c r="N980" i="8"/>
  <c r="N981" i="8"/>
  <c r="N982" i="8"/>
  <c r="N983" i="8"/>
  <c r="N984" i="8"/>
  <c r="N985" i="8"/>
  <c r="N986" i="8"/>
  <c r="N987" i="8"/>
  <c r="N988" i="8"/>
  <c r="N989" i="8"/>
  <c r="N990" i="8"/>
  <c r="N991" i="8"/>
  <c r="N992" i="8"/>
  <c r="N993" i="8"/>
  <c r="N994" i="8"/>
  <c r="N995" i="8"/>
  <c r="N996" i="8"/>
  <c r="N997" i="8"/>
  <c r="N998" i="8"/>
  <c r="N999" i="8"/>
  <c r="N1000" i="8"/>
  <c r="N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1" i="8"/>
  <c r="J482" i="8"/>
  <c r="J483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J795" i="8"/>
  <c r="J796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813" i="8"/>
  <c r="J814" i="8"/>
  <c r="J815" i="8"/>
  <c r="J816" i="8"/>
  <c r="J817" i="8"/>
  <c r="J818" i="8"/>
  <c r="J819" i="8"/>
  <c r="J820" i="8"/>
  <c r="J821" i="8"/>
  <c r="J822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837" i="8"/>
  <c r="J838" i="8"/>
  <c r="J839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856" i="8"/>
  <c r="J857" i="8"/>
  <c r="J858" i="8"/>
  <c r="J859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884" i="8"/>
  <c r="J885" i="8"/>
  <c r="J886" i="8"/>
  <c r="J887" i="8"/>
  <c r="J888" i="8"/>
  <c r="J889" i="8"/>
  <c r="J890" i="8"/>
  <c r="J891" i="8"/>
  <c r="J892" i="8"/>
  <c r="J893" i="8"/>
  <c r="J894" i="8"/>
  <c r="J895" i="8"/>
  <c r="J896" i="8"/>
  <c r="J897" i="8"/>
  <c r="J898" i="8"/>
  <c r="J899" i="8"/>
  <c r="J900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913" i="8"/>
  <c r="J914" i="8"/>
  <c r="J915" i="8"/>
  <c r="J916" i="8"/>
  <c r="J917" i="8"/>
  <c r="J918" i="8"/>
  <c r="J919" i="8"/>
  <c r="J920" i="8"/>
  <c r="J921" i="8"/>
  <c r="J922" i="8"/>
  <c r="J923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57" i="8"/>
  <c r="J958" i="8"/>
  <c r="J959" i="8"/>
  <c r="J960" i="8"/>
  <c r="J961" i="8"/>
  <c r="J962" i="8"/>
  <c r="J963" i="8"/>
  <c r="J964" i="8"/>
  <c r="J965" i="8"/>
  <c r="J966" i="8"/>
  <c r="J967" i="8"/>
  <c r="J968" i="8"/>
  <c r="J969" i="8"/>
  <c r="J970" i="8"/>
  <c r="J971" i="8"/>
  <c r="J972" i="8"/>
  <c r="J973" i="8"/>
  <c r="J974" i="8"/>
  <c r="J975" i="8"/>
  <c r="J976" i="8"/>
  <c r="J977" i="8"/>
  <c r="J978" i="8"/>
  <c r="J979" i="8"/>
  <c r="J980" i="8"/>
  <c r="J981" i="8"/>
  <c r="J982" i="8"/>
  <c r="J983" i="8"/>
  <c r="J984" i="8"/>
  <c r="J985" i="8"/>
  <c r="J986" i="8"/>
  <c r="J987" i="8"/>
  <c r="J988" i="8"/>
  <c r="J989" i="8"/>
  <c r="J990" i="8"/>
  <c r="J991" i="8"/>
  <c r="J992" i="8"/>
  <c r="J993" i="8"/>
  <c r="J994" i="8"/>
  <c r="J995" i="8"/>
  <c r="J996" i="8"/>
  <c r="J997" i="8"/>
  <c r="J998" i="8"/>
  <c r="J999" i="8"/>
  <c r="J1000" i="8"/>
  <c r="J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5" i="8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R454" i="8" l="1"/>
  <c r="R479" i="8"/>
  <c r="R475" i="8"/>
  <c r="R471" i="8"/>
  <c r="R476" i="8"/>
  <c r="R350" i="8"/>
  <c r="R173" i="8"/>
  <c r="R169" i="8"/>
  <c r="R165" i="8"/>
  <c r="R481" i="8"/>
  <c r="R478" i="8"/>
  <c r="R473" i="8"/>
  <c r="R470" i="8"/>
  <c r="R304" i="8"/>
  <c r="R5" i="8"/>
  <c r="R480" i="8"/>
  <c r="R472" i="8"/>
  <c r="R482" i="8"/>
  <c r="R477" i="8"/>
  <c r="R474" i="8"/>
  <c r="R469" i="8"/>
  <c r="R450" i="8"/>
  <c r="R446" i="8"/>
  <c r="R430" i="8"/>
  <c r="R414" i="8"/>
  <c r="R286" i="8"/>
  <c r="R161" i="8"/>
  <c r="R157" i="8"/>
  <c r="R153" i="8"/>
  <c r="R149" i="8"/>
  <c r="R145" i="8"/>
  <c r="R141" i="8"/>
  <c r="R137" i="8"/>
  <c r="R133" i="8"/>
  <c r="R129" i="8"/>
  <c r="R125" i="8"/>
  <c r="R121" i="8"/>
  <c r="R117" i="8"/>
  <c r="R113" i="8"/>
  <c r="R109" i="8"/>
  <c r="R105" i="8"/>
  <c r="R101" i="8"/>
  <c r="R97" i="8"/>
  <c r="R93" i="8"/>
  <c r="R89" i="8"/>
  <c r="R85" i="8"/>
  <c r="R81" i="8"/>
  <c r="R77" i="8"/>
  <c r="R73" i="8"/>
  <c r="R69" i="8"/>
  <c r="R65" i="8"/>
  <c r="R61" i="8"/>
  <c r="R57" i="8"/>
  <c r="R53" i="8"/>
  <c r="R49" i="8"/>
  <c r="R45" i="8"/>
  <c r="R41" i="8"/>
  <c r="R37" i="8"/>
  <c r="R33" i="8"/>
  <c r="R29" i="8"/>
  <c r="R25" i="8"/>
  <c r="R13" i="8"/>
  <c r="R410" i="8"/>
  <c r="R398" i="8"/>
  <c r="R382" i="8"/>
  <c r="R216" i="8"/>
  <c r="R432" i="8"/>
  <c r="R346" i="8"/>
  <c r="R334" i="8"/>
  <c r="R318" i="8"/>
  <c r="R206" i="8"/>
  <c r="R368" i="8"/>
  <c r="R282" i="8"/>
  <c r="R270" i="8"/>
  <c r="R238" i="8"/>
  <c r="R468" i="8"/>
  <c r="R464" i="8"/>
  <c r="R460" i="8"/>
  <c r="R456" i="8"/>
  <c r="R442" i="8"/>
  <c r="R416" i="8"/>
  <c r="R394" i="8"/>
  <c r="R352" i="8"/>
  <c r="R330" i="8"/>
  <c r="R288" i="8"/>
  <c r="R266" i="8"/>
  <c r="R184" i="8"/>
  <c r="R8" i="8"/>
  <c r="R448" i="8"/>
  <c r="R438" i="8"/>
  <c r="R434" i="8"/>
  <c r="R400" i="8"/>
  <c r="R378" i="8"/>
  <c r="R336" i="8"/>
  <c r="R314" i="8"/>
  <c r="R272" i="8"/>
  <c r="R234" i="8"/>
  <c r="R466" i="8"/>
  <c r="R462" i="8"/>
  <c r="R458" i="8"/>
  <c r="R440" i="8"/>
  <c r="R426" i="8"/>
  <c r="R384" i="8"/>
  <c r="R366" i="8"/>
  <c r="R362" i="8"/>
  <c r="R320" i="8"/>
  <c r="R302" i="8"/>
  <c r="R298" i="8"/>
  <c r="R248" i="8"/>
  <c r="R202" i="8"/>
  <c r="R6" i="8"/>
  <c r="R21" i="8"/>
  <c r="R17" i="8"/>
  <c r="R9" i="8"/>
  <c r="R427" i="8"/>
  <c r="R429" i="8"/>
  <c r="R431" i="8"/>
  <c r="R180" i="8"/>
  <c r="R188" i="8"/>
  <c r="R196" i="8"/>
  <c r="R204" i="8"/>
  <c r="R212" i="8"/>
  <c r="R220" i="8"/>
  <c r="R228" i="8"/>
  <c r="R236" i="8"/>
  <c r="R244" i="8"/>
  <c r="R252" i="8"/>
  <c r="R260" i="8"/>
  <c r="R268" i="8"/>
  <c r="R276" i="8"/>
  <c r="R284" i="8"/>
  <c r="R292" i="8"/>
  <c r="R300" i="8"/>
  <c r="R308" i="8"/>
  <c r="R316" i="8"/>
  <c r="R324" i="8"/>
  <c r="R332" i="8"/>
  <c r="R340" i="8"/>
  <c r="R348" i="8"/>
  <c r="R356" i="8"/>
  <c r="R364" i="8"/>
  <c r="R372" i="8"/>
  <c r="R380" i="8"/>
  <c r="R388" i="8"/>
  <c r="R396" i="8"/>
  <c r="R404" i="8"/>
  <c r="R412" i="8"/>
  <c r="R420" i="8"/>
  <c r="R428" i="8"/>
  <c r="R433" i="8"/>
  <c r="R435" i="8"/>
  <c r="R437" i="8"/>
  <c r="R439" i="8"/>
  <c r="R441" i="8"/>
  <c r="R443" i="8"/>
  <c r="R445" i="8"/>
  <c r="R447" i="8"/>
  <c r="R449" i="8"/>
  <c r="R451" i="8"/>
  <c r="R453" i="8"/>
  <c r="R455" i="8"/>
  <c r="R262" i="8"/>
  <c r="R258" i="8"/>
  <c r="R240" i="8"/>
  <c r="R230" i="8"/>
  <c r="R226" i="8"/>
  <c r="R208" i="8"/>
  <c r="R198" i="8"/>
  <c r="R194" i="8"/>
  <c r="R176" i="8"/>
  <c r="R422" i="8"/>
  <c r="R418" i="8"/>
  <c r="R406" i="8"/>
  <c r="R402" i="8"/>
  <c r="R390" i="8"/>
  <c r="R386" i="8"/>
  <c r="R374" i="8"/>
  <c r="R370" i="8"/>
  <c r="R358" i="8"/>
  <c r="R354" i="8"/>
  <c r="R342" i="8"/>
  <c r="R338" i="8"/>
  <c r="R326" i="8"/>
  <c r="R322" i="8"/>
  <c r="R310" i="8"/>
  <c r="R306" i="8"/>
  <c r="R294" i="8"/>
  <c r="R290" i="8"/>
  <c r="R278" i="8"/>
  <c r="R274" i="8"/>
  <c r="R264" i="8"/>
  <c r="R254" i="8"/>
  <c r="R250" i="8"/>
  <c r="R232" i="8"/>
  <c r="R222" i="8"/>
  <c r="R218" i="8"/>
  <c r="R200" i="8"/>
  <c r="R190" i="8"/>
  <c r="R186" i="8"/>
  <c r="R467" i="8"/>
  <c r="R465" i="8"/>
  <c r="R463" i="8"/>
  <c r="R461" i="8"/>
  <c r="R459" i="8"/>
  <c r="R457" i="8"/>
  <c r="R452" i="8"/>
  <c r="R444" i="8"/>
  <c r="R436" i="8"/>
  <c r="R424" i="8"/>
  <c r="R408" i="8"/>
  <c r="R392" i="8"/>
  <c r="R376" i="8"/>
  <c r="R360" i="8"/>
  <c r="R344" i="8"/>
  <c r="R328" i="8"/>
  <c r="R312" i="8"/>
  <c r="R296" i="8"/>
  <c r="R280" i="8"/>
  <c r="R256" i="8"/>
  <c r="R246" i="8"/>
  <c r="R242" i="8"/>
  <c r="R224" i="8"/>
  <c r="R214" i="8"/>
  <c r="R210" i="8"/>
  <c r="R192" i="8"/>
  <c r="R182" i="8"/>
  <c r="R178" i="8"/>
  <c r="R172" i="8"/>
  <c r="R168" i="8"/>
  <c r="R164" i="8"/>
  <c r="R160" i="8"/>
  <c r="R156" i="8"/>
  <c r="R152" i="8"/>
  <c r="R148" i="8"/>
  <c r="R144" i="8"/>
  <c r="R140" i="8"/>
  <c r="R136" i="8"/>
  <c r="R132" i="8"/>
  <c r="R128" i="8"/>
  <c r="R124" i="8"/>
  <c r="R120" i="8"/>
  <c r="R116" i="8"/>
  <c r="R112" i="8"/>
  <c r="R108" i="8"/>
  <c r="R104" i="8"/>
  <c r="R100" i="8"/>
  <c r="R96" i="8"/>
  <c r="R92" i="8"/>
  <c r="R88" i="8"/>
  <c r="R84" i="8"/>
  <c r="R80" i="8"/>
  <c r="R76" i="8"/>
  <c r="R72" i="8"/>
  <c r="R68" i="8"/>
  <c r="R64" i="8"/>
  <c r="R60" i="8"/>
  <c r="R56" i="8"/>
  <c r="R52" i="8"/>
  <c r="R48" i="8"/>
  <c r="R44" i="8"/>
  <c r="R40" i="8"/>
  <c r="R36" i="8"/>
  <c r="R32" i="8"/>
  <c r="R28" i="8"/>
  <c r="R24" i="8"/>
  <c r="R20" i="8"/>
  <c r="R16" i="8"/>
  <c r="R12" i="8"/>
  <c r="R175" i="8"/>
  <c r="R171" i="8"/>
  <c r="R167" i="8"/>
  <c r="R163" i="8"/>
  <c r="R159" i="8"/>
  <c r="R155" i="8"/>
  <c r="R151" i="8"/>
  <c r="R147" i="8"/>
  <c r="R143" i="8"/>
  <c r="R139" i="8"/>
  <c r="R135" i="8"/>
  <c r="R131" i="8"/>
  <c r="R127" i="8"/>
  <c r="R123" i="8"/>
  <c r="R119" i="8"/>
  <c r="R115" i="8"/>
  <c r="R111" i="8"/>
  <c r="R107" i="8"/>
  <c r="R103" i="8"/>
  <c r="R99" i="8"/>
  <c r="R95" i="8"/>
  <c r="R91" i="8"/>
  <c r="R87" i="8"/>
  <c r="R83" i="8"/>
  <c r="R79" i="8"/>
  <c r="R75" i="8"/>
  <c r="R71" i="8"/>
  <c r="R67" i="8"/>
  <c r="R63" i="8"/>
  <c r="R59" i="8"/>
  <c r="R55" i="8"/>
  <c r="R51" i="8"/>
  <c r="R47" i="8"/>
  <c r="R43" i="8"/>
  <c r="R39" i="8"/>
  <c r="R35" i="8"/>
  <c r="R31" i="8"/>
  <c r="R27" i="8"/>
  <c r="R23" i="8"/>
  <c r="R19" i="8"/>
  <c r="R15" i="8"/>
  <c r="R11" i="8"/>
  <c r="R7" i="8"/>
  <c r="R425" i="8"/>
  <c r="R423" i="8"/>
  <c r="R421" i="8"/>
  <c r="R419" i="8"/>
  <c r="R417" i="8"/>
  <c r="R415" i="8"/>
  <c r="R413" i="8"/>
  <c r="R411" i="8"/>
  <c r="R409" i="8"/>
  <c r="R407" i="8"/>
  <c r="R405" i="8"/>
  <c r="R403" i="8"/>
  <c r="R401" i="8"/>
  <c r="R399" i="8"/>
  <c r="R397" i="8"/>
  <c r="R395" i="8"/>
  <c r="R393" i="8"/>
  <c r="R391" i="8"/>
  <c r="R389" i="8"/>
  <c r="R387" i="8"/>
  <c r="R385" i="8"/>
  <c r="R383" i="8"/>
  <c r="R381" i="8"/>
  <c r="R379" i="8"/>
  <c r="R377" i="8"/>
  <c r="R375" i="8"/>
  <c r="R373" i="8"/>
  <c r="R371" i="8"/>
  <c r="R369" i="8"/>
  <c r="R367" i="8"/>
  <c r="R365" i="8"/>
  <c r="R363" i="8"/>
  <c r="R361" i="8"/>
  <c r="R359" i="8"/>
  <c r="R357" i="8"/>
  <c r="R355" i="8"/>
  <c r="R353" i="8"/>
  <c r="R351" i="8"/>
  <c r="R349" i="8"/>
  <c r="R347" i="8"/>
  <c r="R345" i="8"/>
  <c r="R343" i="8"/>
  <c r="R341" i="8"/>
  <c r="R339" i="8"/>
  <c r="R337" i="8"/>
  <c r="R335" i="8"/>
  <c r="R333" i="8"/>
  <c r="R331" i="8"/>
  <c r="R329" i="8"/>
  <c r="R327" i="8"/>
  <c r="R325" i="8"/>
  <c r="R323" i="8"/>
  <c r="R321" i="8"/>
  <c r="R319" i="8"/>
  <c r="R317" i="8"/>
  <c r="R315" i="8"/>
  <c r="R313" i="8"/>
  <c r="R311" i="8"/>
  <c r="R309" i="8"/>
  <c r="R307" i="8"/>
  <c r="R305" i="8"/>
  <c r="R303" i="8"/>
  <c r="R301" i="8"/>
  <c r="R299" i="8"/>
  <c r="R297" i="8"/>
  <c r="R295" i="8"/>
  <c r="R293" i="8"/>
  <c r="R291" i="8"/>
  <c r="R289" i="8"/>
  <c r="R287" i="8"/>
  <c r="R285" i="8"/>
  <c r="R283" i="8"/>
  <c r="R281" i="8"/>
  <c r="R279" i="8"/>
  <c r="R277" i="8"/>
  <c r="R275" i="8"/>
  <c r="R273" i="8"/>
  <c r="R271" i="8"/>
  <c r="R269" i="8"/>
  <c r="R267" i="8"/>
  <c r="R265" i="8"/>
  <c r="R263" i="8"/>
  <c r="R261" i="8"/>
  <c r="R259" i="8"/>
  <c r="R257" i="8"/>
  <c r="R255" i="8"/>
  <c r="R253" i="8"/>
  <c r="R251" i="8"/>
  <c r="R249" i="8"/>
  <c r="R247" i="8"/>
  <c r="R245" i="8"/>
  <c r="R243" i="8"/>
  <c r="R241" i="8"/>
  <c r="R239" i="8"/>
  <c r="R237" i="8"/>
  <c r="R235" i="8"/>
  <c r="R233" i="8"/>
  <c r="R231" i="8"/>
  <c r="R229" i="8"/>
  <c r="R227" i="8"/>
  <c r="R225" i="8"/>
  <c r="R223" i="8"/>
  <c r="R221" i="8"/>
  <c r="R219" i="8"/>
  <c r="R217" i="8"/>
  <c r="R215" i="8"/>
  <c r="R213" i="8"/>
  <c r="R211" i="8"/>
  <c r="R209" i="8"/>
  <c r="R207" i="8"/>
  <c r="R205" i="8"/>
  <c r="R203" i="8"/>
  <c r="R201" i="8"/>
  <c r="R199" i="8"/>
  <c r="R197" i="8"/>
  <c r="R195" i="8"/>
  <c r="R193" i="8"/>
  <c r="R191" i="8"/>
  <c r="R189" i="8"/>
  <c r="R187" i="8"/>
  <c r="R185" i="8"/>
  <c r="R183" i="8"/>
  <c r="R181" i="8"/>
  <c r="R179" i="8"/>
  <c r="R177" i="8"/>
  <c r="R174" i="8"/>
  <c r="R170" i="8"/>
  <c r="R166" i="8"/>
  <c r="R162" i="8"/>
  <c r="R158" i="8"/>
  <c r="R154" i="8"/>
  <c r="R150" i="8"/>
  <c r="R146" i="8"/>
  <c r="R142" i="8"/>
  <c r="R138" i="8"/>
  <c r="R134" i="8"/>
  <c r="R130" i="8"/>
  <c r="R126" i="8"/>
  <c r="R122" i="8"/>
  <c r="R118" i="8"/>
  <c r="R114" i="8"/>
  <c r="R110" i="8"/>
  <c r="R106" i="8"/>
  <c r="R102" i="8"/>
  <c r="R98" i="8"/>
  <c r="R94" i="8"/>
  <c r="R90" i="8"/>
  <c r="R86" i="8"/>
  <c r="R82" i="8"/>
  <c r="R78" i="8"/>
  <c r="R74" i="8"/>
  <c r="R70" i="8"/>
  <c r="R66" i="8"/>
  <c r="R62" i="8"/>
  <c r="R58" i="8"/>
  <c r="R54" i="8"/>
  <c r="R50" i="8"/>
  <c r="R46" i="8"/>
  <c r="R42" i="8"/>
  <c r="R38" i="8"/>
  <c r="R34" i="8"/>
  <c r="R30" i="8"/>
  <c r="R26" i="8"/>
  <c r="R22" i="8"/>
  <c r="R18" i="8"/>
  <c r="R14" i="8"/>
  <c r="R10" i="8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I10" i="1" l="1"/>
  <c r="H10" i="1"/>
  <c r="G10" i="1"/>
  <c r="F10" i="1"/>
  <c r="X17" i="8"/>
  <c r="X13" i="8"/>
  <c r="AN10" i="8" l="1"/>
  <c r="AO10" i="8" s="1"/>
  <c r="AN14" i="8"/>
  <c r="AO14" i="8" s="1"/>
  <c r="AN18" i="8"/>
  <c r="AO18" i="8" s="1"/>
  <c r="AN8" i="8"/>
  <c r="AO8" i="8" s="1"/>
  <c r="AN12" i="8"/>
  <c r="AO12" i="8" s="1"/>
  <c r="AN16" i="8"/>
  <c r="AO16" i="8" s="1"/>
  <c r="AN20" i="8"/>
  <c r="AO20" i="8" s="1"/>
  <c r="AN9" i="8"/>
  <c r="AO9" i="8" s="1"/>
  <c r="AN13" i="8"/>
  <c r="AO13" i="8" s="1"/>
  <c r="AN17" i="8"/>
  <c r="AO17" i="8" s="1"/>
  <c r="AN21" i="8"/>
  <c r="AO21" i="8" s="1"/>
  <c r="AN6" i="8"/>
  <c r="AO6" i="8" s="1"/>
  <c r="AN22" i="8"/>
  <c r="AO22" i="8" s="1"/>
  <c r="AN7" i="8"/>
  <c r="AO7" i="8" s="1"/>
  <c r="AN11" i="8"/>
  <c r="AO11" i="8" s="1"/>
  <c r="AN15" i="8"/>
  <c r="AO15" i="8" s="1"/>
  <c r="AN19" i="8"/>
  <c r="AO19" i="8" s="1"/>
  <c r="AN5" i="8"/>
  <c r="AO5" i="8" s="1"/>
  <c r="AJ5" i="8"/>
  <c r="AJ8" i="8"/>
  <c r="AK8" i="8" s="1"/>
  <c r="AJ7" i="8"/>
  <c r="AK7" i="8" s="1"/>
  <c r="AJ6" i="8"/>
  <c r="AK6" i="8" s="1"/>
  <c r="X9" i="8"/>
  <c r="X5" i="8"/>
  <c r="Y13" i="8" l="1"/>
  <c r="AB5" i="8"/>
  <c r="AK5" i="8"/>
  <c r="AB7" i="8"/>
  <c r="AC7" i="8" s="1"/>
  <c r="AB6" i="8"/>
  <c r="AC6" i="8" s="1"/>
  <c r="AC5" i="8" l="1"/>
  <c r="Y17" i="8"/>
  <c r="CA10" i="1" l="1"/>
  <c r="BX2" i="2" s="1"/>
  <c r="P12" i="2" s="1"/>
  <c r="BW10" i="1"/>
  <c r="BT2" i="2" s="1"/>
  <c r="L12" i="2" s="1"/>
  <c r="BS10" i="1"/>
  <c r="BP2" i="2" s="1"/>
  <c r="H12" i="2" s="1"/>
  <c r="BO10" i="1"/>
  <c r="BL2" i="2" s="1"/>
  <c r="X9" i="2" s="1"/>
  <c r="BK10" i="1"/>
  <c r="BH2" i="2" s="1"/>
  <c r="T9" i="2" s="1"/>
  <c r="BG10" i="1"/>
  <c r="BD2" i="2" s="1"/>
  <c r="P9" i="2" s="1"/>
  <c r="BC10" i="1"/>
  <c r="AZ2" i="2" s="1"/>
  <c r="L9" i="2" s="1"/>
  <c r="AY10" i="1"/>
  <c r="AV2" i="2" s="1"/>
  <c r="H9" i="2" s="1"/>
  <c r="AU10" i="1"/>
  <c r="AR2" i="2" s="1"/>
  <c r="X6" i="2" s="1"/>
  <c r="AQ10" i="1"/>
  <c r="AN2" i="2" s="1"/>
  <c r="T6" i="2" s="1"/>
  <c r="AM10" i="1"/>
  <c r="AJ2" i="2" s="1"/>
  <c r="P6" i="2" s="1"/>
  <c r="AI10" i="1"/>
  <c r="AF2" i="2" s="1"/>
  <c r="L6" i="2" s="1"/>
  <c r="AE10" i="1"/>
  <c r="AB2" i="2" s="1"/>
  <c r="H6" i="2" s="1"/>
  <c r="AA10" i="1"/>
  <c r="X2" i="2" s="1"/>
  <c r="W10" i="1"/>
  <c r="T2" i="2" s="1"/>
  <c r="S10" i="1"/>
  <c r="P2" i="2" s="1"/>
  <c r="O10" i="1"/>
  <c r="L2" i="2" s="1"/>
  <c r="K10" i="1"/>
  <c r="H2" i="2" s="1"/>
  <c r="BZ10" i="1"/>
  <c r="BW2" i="2" s="1"/>
  <c r="O12" i="2" s="1"/>
  <c r="BV10" i="1"/>
  <c r="BS2" i="2" s="1"/>
  <c r="K12" i="2" s="1"/>
  <c r="BR10" i="1"/>
  <c r="BO2" i="2" s="1"/>
  <c r="G12" i="2" s="1"/>
  <c r="BN10" i="1"/>
  <c r="BK2" i="2" s="1"/>
  <c r="W9" i="2" s="1"/>
  <c r="BJ10" i="1"/>
  <c r="BG2" i="2" s="1"/>
  <c r="S9" i="2" s="1"/>
  <c r="BF10" i="1"/>
  <c r="BC2" i="2" s="1"/>
  <c r="O9" i="2" s="1"/>
  <c r="BB10" i="1"/>
  <c r="AY2" i="2" s="1"/>
  <c r="K9" i="2" s="1"/>
  <c r="AX10" i="1"/>
  <c r="AU2" i="2" s="1"/>
  <c r="G9" i="2" s="1"/>
  <c r="AT10" i="1"/>
  <c r="AQ2" i="2" s="1"/>
  <c r="W6" i="2" s="1"/>
  <c r="AL10" i="1"/>
  <c r="AI2" i="2" s="1"/>
  <c r="O6" i="2" s="1"/>
  <c r="AD10" i="1"/>
  <c r="AA2" i="2" s="1"/>
  <c r="G6" i="2" s="1"/>
  <c r="V10" i="1"/>
  <c r="S2" i="2" s="1"/>
  <c r="N10" i="1"/>
  <c r="K2" i="2" s="1"/>
  <c r="BY10" i="1"/>
  <c r="BV2" i="2" s="1"/>
  <c r="N12" i="2" s="1"/>
  <c r="BU10" i="1"/>
  <c r="BR2" i="2" s="1"/>
  <c r="J12" i="2" s="1"/>
  <c r="BQ10" i="1"/>
  <c r="BN2" i="2" s="1"/>
  <c r="Z9" i="2" s="1"/>
  <c r="BM10" i="1"/>
  <c r="BJ2" i="2" s="1"/>
  <c r="V9" i="2" s="1"/>
  <c r="BI10" i="1"/>
  <c r="BF2" i="2" s="1"/>
  <c r="R9" i="2" s="1"/>
  <c r="BE10" i="1"/>
  <c r="BB2" i="2" s="1"/>
  <c r="N9" i="2" s="1"/>
  <c r="BA10" i="1"/>
  <c r="AX2" i="2" s="1"/>
  <c r="J9" i="2" s="1"/>
  <c r="AW10" i="1"/>
  <c r="AT2" i="2" s="1"/>
  <c r="Z6" i="2" s="1"/>
  <c r="AS10" i="1"/>
  <c r="AP2" i="2" s="1"/>
  <c r="V6" i="2" s="1"/>
  <c r="AO10" i="1"/>
  <c r="AL2" i="2" s="1"/>
  <c r="R6" i="2" s="1"/>
  <c r="AK10" i="1"/>
  <c r="AH2" i="2" s="1"/>
  <c r="N6" i="2" s="1"/>
  <c r="AG10" i="1"/>
  <c r="AD2" i="2" s="1"/>
  <c r="J6" i="2" s="1"/>
  <c r="AC10" i="1"/>
  <c r="Z2" i="2" s="1"/>
  <c r="Y10" i="1"/>
  <c r="V2" i="2" s="1"/>
  <c r="U10" i="1"/>
  <c r="R2" i="2" s="1"/>
  <c r="Q10" i="1"/>
  <c r="N2" i="2" s="1"/>
  <c r="M10" i="1"/>
  <c r="J2" i="2" s="1"/>
  <c r="BX10" i="1"/>
  <c r="BU2" i="2" s="1"/>
  <c r="M12" i="2" s="1"/>
  <c r="BT10" i="1"/>
  <c r="BQ2" i="2" s="1"/>
  <c r="I12" i="2" s="1"/>
  <c r="BP10" i="1"/>
  <c r="BM2" i="2" s="1"/>
  <c r="Y9" i="2" s="1"/>
  <c r="BL10" i="1"/>
  <c r="BI2" i="2" s="1"/>
  <c r="U9" i="2" s="1"/>
  <c r="BH10" i="1"/>
  <c r="BE2" i="2" s="1"/>
  <c r="Q9" i="2" s="1"/>
  <c r="BD10" i="1"/>
  <c r="BA2" i="2" s="1"/>
  <c r="M9" i="2" s="1"/>
  <c r="AZ10" i="1"/>
  <c r="AW2" i="2" s="1"/>
  <c r="I9" i="2" s="1"/>
  <c r="AV10" i="1"/>
  <c r="AS2" i="2" s="1"/>
  <c r="Y6" i="2" s="1"/>
  <c r="AR10" i="1"/>
  <c r="AO2" i="2" s="1"/>
  <c r="U6" i="2" s="1"/>
  <c r="AN10" i="1"/>
  <c r="AK2" i="2" s="1"/>
  <c r="Q6" i="2" s="1"/>
  <c r="AJ10" i="1"/>
  <c r="AG2" i="2" s="1"/>
  <c r="M6" i="2" s="1"/>
  <c r="AF10" i="1"/>
  <c r="AC2" i="2" s="1"/>
  <c r="I6" i="2" s="1"/>
  <c r="AB10" i="1"/>
  <c r="Y2" i="2" s="1"/>
  <c r="X10" i="1"/>
  <c r="U2" i="2" s="1"/>
  <c r="T10" i="1"/>
  <c r="Q2" i="2" s="1"/>
  <c r="P10" i="1"/>
  <c r="M2" i="2" s="1"/>
  <c r="L10" i="1"/>
  <c r="I2" i="2" s="1"/>
  <c r="AP10" i="1"/>
  <c r="AM2" i="2" s="1"/>
  <c r="S6" i="2" s="1"/>
  <c r="AH10" i="1"/>
  <c r="AE2" i="2" s="1"/>
  <c r="K6" i="2" s="1"/>
  <c r="Z10" i="1"/>
  <c r="W2" i="2" s="1"/>
  <c r="R10" i="1"/>
  <c r="O2" i="2" s="1"/>
  <c r="J10" i="1"/>
  <c r="G2" i="2" s="1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G5" i="2"/>
  <c r="AF5" i="8" l="1"/>
  <c r="AG5" i="8" s="1"/>
  <c r="AF6" i="8"/>
  <c r="AG6" i="8" s="1"/>
  <c r="AF12" i="8"/>
  <c r="AG12" i="8" s="1"/>
  <c r="AF13" i="8"/>
  <c r="AG13" i="8" s="1"/>
  <c r="AF18" i="8"/>
  <c r="AG18" i="8" s="1"/>
  <c r="AF28" i="8"/>
  <c r="AG28" i="8" s="1"/>
  <c r="AF15" i="8"/>
  <c r="AG15" i="8" s="1"/>
  <c r="AF40" i="8"/>
  <c r="AG40" i="8" s="1"/>
  <c r="AF21" i="8"/>
  <c r="AG21" i="8" s="1"/>
  <c r="AF32" i="8"/>
  <c r="AG32" i="8" s="1"/>
  <c r="AF16" i="8"/>
  <c r="AG16" i="8" s="1"/>
  <c r="AF31" i="8"/>
  <c r="AG31" i="8" s="1"/>
  <c r="AF36" i="8"/>
  <c r="AG36" i="8" s="1"/>
  <c r="AF33" i="8"/>
  <c r="AG33" i="8" s="1"/>
  <c r="AF19" i="8"/>
  <c r="AG19" i="8" s="1"/>
  <c r="AF29" i="8"/>
  <c r="AG29" i="8" s="1"/>
  <c r="AF30" i="8"/>
  <c r="AG30" i="8" s="1"/>
  <c r="AF37" i="8"/>
  <c r="AG37" i="8" s="1"/>
  <c r="AF24" i="8"/>
  <c r="AG24" i="8" s="1"/>
  <c r="AF8" i="8"/>
  <c r="AG8" i="8" s="1"/>
  <c r="AF17" i="8"/>
  <c r="AG17" i="8" s="1"/>
  <c r="AF25" i="8"/>
  <c r="AG25" i="8" s="1"/>
  <c r="AF7" i="8"/>
  <c r="AF14" i="8"/>
  <c r="AG14" i="8" s="1"/>
  <c r="AF22" i="8"/>
  <c r="AG22" i="8" s="1"/>
  <c r="AF26" i="8"/>
  <c r="AG26" i="8" s="1"/>
  <c r="AF23" i="8"/>
  <c r="AG23" i="8" s="1"/>
  <c r="AF11" i="8"/>
  <c r="AG11" i="8" s="1"/>
  <c r="AF27" i="8"/>
  <c r="AG27" i="8" s="1"/>
  <c r="AF34" i="8"/>
  <c r="AG34" i="8" s="1"/>
  <c r="AF38" i="8"/>
  <c r="AG38" i="8" s="1"/>
  <c r="AF35" i="8"/>
  <c r="AG35" i="8" s="1"/>
  <c r="AF9" i="8"/>
  <c r="AF10" i="8"/>
  <c r="AG10" i="8" s="1"/>
  <c r="AF20" i="8"/>
  <c r="AG20" i="8" s="1"/>
  <c r="AF39" i="8"/>
  <c r="AG39" i="8" s="1"/>
  <c r="AB22" i="8" l="1"/>
  <c r="AC22" i="8" s="1"/>
  <c r="AB11" i="8"/>
  <c r="AC11" i="8" s="1"/>
  <c r="AB19" i="8"/>
  <c r="AC19" i="8" s="1"/>
  <c r="AB12" i="8"/>
  <c r="AC12" i="8" s="1"/>
  <c r="AB20" i="8"/>
  <c r="AC20" i="8" s="1"/>
  <c r="AB13" i="8"/>
  <c r="AC13" i="8" s="1"/>
  <c r="AB21" i="8"/>
  <c r="AC21" i="8" s="1"/>
  <c r="AB14" i="8"/>
  <c r="AC14" i="8" s="1"/>
  <c r="AB9" i="8"/>
  <c r="AC9" i="8" s="1"/>
  <c r="AB17" i="8"/>
  <c r="AC17" i="8" s="1"/>
  <c r="AB10" i="8"/>
  <c r="AC10" i="8" s="1"/>
  <c r="AB18" i="8"/>
  <c r="AC18" i="8" s="1"/>
  <c r="AB8" i="8"/>
  <c r="AB15" i="8"/>
  <c r="AC15" i="8" s="1"/>
  <c r="AB23" i="8"/>
  <c r="AC23" i="8" s="1"/>
  <c r="AB16" i="8"/>
  <c r="AC16" i="8" s="1"/>
  <c r="AG9" i="8"/>
  <c r="Y9" i="8"/>
  <c r="AG7" i="8"/>
  <c r="Y5" i="8" l="1"/>
  <c r="AC8" i="8"/>
</calcChain>
</file>

<file path=xl/sharedStrings.xml><?xml version="1.0" encoding="utf-8"?>
<sst xmlns="http://schemas.openxmlformats.org/spreadsheetml/2006/main" count="7920" uniqueCount="636">
  <si>
    <t>DRE</t>
  </si>
  <si>
    <t>MUNICÍPIO</t>
  </si>
  <si>
    <t>UNIDADE ESCOLAR</t>
  </si>
  <si>
    <t>ANO</t>
  </si>
  <si>
    <t>DESCRIÇÃO DA TURMA</t>
  </si>
  <si>
    <t>MAT</t>
  </si>
  <si>
    <t>CIEN</t>
  </si>
  <si>
    <t>GEO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</si>
  <si>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</si>
  <si>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</si>
  <si>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</si>
  <si>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</si>
  <si>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</si>
  <si>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</si>
  <si>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</si>
  <si>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</si>
  <si>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</si>
  <si>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</si>
  <si>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</si>
  <si>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</si>
  <si>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</si>
  <si>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</si>
  <si>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</si>
  <si>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</si>
  <si>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</si>
  <si>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</si>
  <si>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</si>
  <si>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</si>
  <si>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</si>
  <si>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</si>
  <si>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</si>
  <si>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</si>
  <si>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</si>
  <si>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</si>
  <si>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</si>
  <si>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</si>
  <si>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</si>
  <si>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</si>
  <si>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</si>
  <si>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</si>
  <si>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</si>
  <si>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</si>
  <si>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</si>
  <si>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</si>
  <si>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</si>
  <si>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</si>
  <si>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</si>
  <si>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</si>
  <si>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</si>
  <si>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</si>
  <si>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</si>
  <si>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</si>
  <si>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</si>
  <si>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</si>
  <si>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</si>
  <si>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</si>
  <si>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</si>
  <si>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</si>
  <si>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</si>
  <si>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</si>
  <si>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</si>
  <si>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</si>
  <si>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</si>
  <si>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</si>
  <si>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</si>
  <si>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</si>
  <si>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</si>
  <si>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</si>
  <si>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</si>
  <si>
    <t>Q62</t>
  </si>
  <si>
    <t>Q63</t>
  </si>
  <si>
    <t>Q64</t>
  </si>
  <si>
    <t>Q65</t>
  </si>
  <si>
    <t>Q66</t>
  </si>
  <si>
    <t>Q67</t>
  </si>
  <si>
    <t>Q68</t>
  </si>
  <si>
    <t>Q69</t>
  </si>
  <si>
    <t>Q70</t>
  </si>
  <si>
    <t>ARAGUAINA</t>
  </si>
  <si>
    <t>ANANÁS</t>
  </si>
  <si>
    <t>5º ANO</t>
  </si>
  <si>
    <t>ESC MUL JOAO DIAS BORGES</t>
  </si>
  <si>
    <t>AM</t>
  </si>
  <si>
    <t>PORT</t>
  </si>
  <si>
    <t>ALUNOS</t>
  </si>
  <si>
    <t>ARAGOMINAS</t>
  </si>
  <si>
    <t>ESC MUL GERALDO DA CUNHA FERREIRA</t>
  </si>
  <si>
    <t>A</t>
  </si>
  <si>
    <t>MATEMÁTICA</t>
  </si>
  <si>
    <t>LÍNGUA PORTUGUESA</t>
  </si>
  <si>
    <t>CIÊNCIAS</t>
  </si>
  <si>
    <t>GEOGRAFIA</t>
  </si>
  <si>
    <t>TOCANTINOPOLIS</t>
  </si>
  <si>
    <t>PALMEIRAS DO TOCANTINS</t>
  </si>
  <si>
    <t>ESC MUL PADRE JOSIMO</t>
  </si>
  <si>
    <t>UNICA</t>
  </si>
  <si>
    <t>ESC MUL B CHAPADINHA II</t>
  </si>
  <si>
    <t>ESC MUL DO BAIRRO CHAPADINHA I</t>
  </si>
  <si>
    <t>ESC MUL MIN MARCOS FREIRE</t>
  </si>
  <si>
    <t>ESCOLA MUNICIPAL DOMINGOS MARTINS</t>
  </si>
  <si>
    <t>B</t>
  </si>
  <si>
    <t>ESCOLA MUL CIRILO RIBEIRO SILVA</t>
  </si>
  <si>
    <t>C</t>
  </si>
  <si>
    <t>D</t>
  </si>
  <si>
    <t>ESCOLA MUL JOSE MOTA GOMES DA SILVA</t>
  </si>
  <si>
    <t>ARAGUANÃ</t>
  </si>
  <si>
    <t>ESC MUL DE 1º GRAU CASTRO ALVES</t>
  </si>
  <si>
    <t>U</t>
  </si>
  <si>
    <t>ESC MUL TIRADENTES</t>
  </si>
  <si>
    <t>ESCOLA MUNICIPAL NEUZA ALVES DA SILVA</t>
  </si>
  <si>
    <t>BABAÇULÂNDIA</t>
  </si>
  <si>
    <t>ESCOLA MUNICIPAL BENJAMIM DE SOUSA PARENTE</t>
  </si>
  <si>
    <t>ESCOLA MUNICIPAL JOSE BONIFACIO</t>
  </si>
  <si>
    <t>ESCOLA MUNICIPAL POETA JOSE GOMES SOBRINHO</t>
  </si>
  <si>
    <t>5º ANO A</t>
  </si>
  <si>
    <t>ESCOLA MUNICIPAL SANTA PAZ</t>
  </si>
  <si>
    <t>TURMA UNICA</t>
  </si>
  <si>
    <t>ESCOLA MUNICIPAL SAO FRANCISCO</t>
  </si>
  <si>
    <t>CARMOLÂNDIA</t>
  </si>
  <si>
    <t>ESC MUL MARIO PEDRO DE OLIVEIRA</t>
  </si>
  <si>
    <t>FILADÉLFIA</t>
  </si>
  <si>
    <t>ESC MUL PERPETUO SOCORRO</t>
  </si>
  <si>
    <t>GRUPO ESCOLAR DONA MAURA LEAL VALADARES</t>
  </si>
  <si>
    <t>5º ANO "A"</t>
  </si>
  <si>
    <t>5º ANO "B"</t>
  </si>
  <si>
    <t>GOIATINS</t>
  </si>
  <si>
    <t>ESC MUL GREGORIO DE ASSIS</t>
  </si>
  <si>
    <t>ESC MUL HONORATO JOSE DA CRUZ</t>
  </si>
  <si>
    <t>ESC MUL JOSE DE CARVALHO</t>
  </si>
  <si>
    <t>ESC MUL PROF ALFREDO NASSER</t>
  </si>
  <si>
    <t>TURMA B</t>
  </si>
  <si>
    <t>ESC MUNICIPAL JOSE SANTANA CAVALCANTE DA LUZ</t>
  </si>
  <si>
    <t>ESCOLA MUNICIPAL JOAO LEMES DUARTE</t>
  </si>
  <si>
    <t>ESCOLA MUNICIPAL LUZIA MACHADO FEITOSA</t>
  </si>
  <si>
    <t>ÚNICA</t>
  </si>
  <si>
    <t>ESCOLA MUNICIPAL PEDRO BENTO DA LUZ</t>
  </si>
  <si>
    <t>MURICILÂNDIA</t>
  </si>
  <si>
    <t>ESC MUL CLEMENTE MARZOLA</t>
  </si>
  <si>
    <t>ESC MUL D PEDRO I</t>
  </si>
  <si>
    <t>NOVA CANAA</t>
  </si>
  <si>
    <t>NOVA OLINDA</t>
  </si>
  <si>
    <t>ESC MUL LADISLAU DE OLIVEIRA</t>
  </si>
  <si>
    <t>ESC MUL MARIA LIRA</t>
  </si>
  <si>
    <t>ESC MUL PEDRO CHICOU DE ALENCAR</t>
  </si>
  <si>
    <t>NUCLEO ESCOLAR MUL ANTONIO PEREIRA DOS SANTOS</t>
  </si>
  <si>
    <t>PIRAQUÊ</t>
  </si>
  <si>
    <t>ESCOLA MUNICIPAL PADRE ANTONIO</t>
  </si>
  <si>
    <t>RIACHINHO</t>
  </si>
  <si>
    <t>ESC MUL TEODORO SA</t>
  </si>
  <si>
    <t>ESCOLA MUNICIPAL TANCREDO NEVES</t>
  </si>
  <si>
    <t>SANTA FÉ DO ARAGUAIA</t>
  </si>
  <si>
    <t>ESC MUL EURIPIA PEREIRA LOPES</t>
  </si>
  <si>
    <t>WANDERLÂNDIA</t>
  </si>
  <si>
    <t>CENTRO MUNICIPAL DE EDUCACAO INFANTIL</t>
  </si>
  <si>
    <t>ESCOLA MUL ANTONIO NETO DAS FLORES</t>
  </si>
  <si>
    <t>ESCOLA MUL JOSE HENRIQUE DOS SANTOS</t>
  </si>
  <si>
    <t>ESCOLA MUNICIPAL BOM JESUS</t>
  </si>
  <si>
    <t>ESCOLA MUNICIPAL CANDIDO ARAUJO</t>
  </si>
  <si>
    <t>XAMBIOÁ</t>
  </si>
  <si>
    <t>ESCOLA MUNICIPAL DOM CORNELIO CHIZZINI</t>
  </si>
  <si>
    <t>A MATUTINO</t>
  </si>
  <si>
    <t>ESCOLA MUNICIPAL FRANCISCO OLIVEIRA</t>
  </si>
  <si>
    <t>MATUTINO</t>
  </si>
  <si>
    <t>VESPERTINO</t>
  </si>
  <si>
    <t>ESCOLA MUNICIPAL OTACILIO CARDOSO</t>
  </si>
  <si>
    <t>ESCOLA MUNICIPAL SEVERINO TEIXEIRA DA ROCHA</t>
  </si>
  <si>
    <t>ARAGUATINS</t>
  </si>
  <si>
    <t>ESC MUL DE 1º GRAU PROF MARIA DE LOURDES MILHOMEM FERNANDES</t>
  </si>
  <si>
    <t>E</t>
  </si>
  <si>
    <t>ESC MUNICIPAL PROF EDGARD TOLENTINO</t>
  </si>
  <si>
    <t>ESC MUNICIPAL PROFESSORA DJANIRA RODRIGUES DA SILVA</t>
  </si>
  <si>
    <t>ESCOLA MUNICIPAL AURELIANO JOSE FERREIRA</t>
  </si>
  <si>
    <t>ESCOLA MUNICIPAL PROFESSORA NAIR DUARTE</t>
  </si>
  <si>
    <t>AUGUSTINÓPOLIS</t>
  </si>
  <si>
    <t>ESC MUL JARBAS PASSARINHO</t>
  </si>
  <si>
    <t>ESC MUL PRES KENNEDY</t>
  </si>
  <si>
    <t>ESCOLA MUNICIPAL BOA VISTA</t>
  </si>
  <si>
    <t>ESCOLA MUNICIPAL GABRIEL ALVES PEREIRA</t>
  </si>
  <si>
    <t>ESCOLA MUNICIPAL PEQUENO PRINCIPE</t>
  </si>
  <si>
    <t>AXIXÁ DO TOCANTINS</t>
  </si>
  <si>
    <t>CENTRO EDUCACIONAL PAULO FREIRE</t>
  </si>
  <si>
    <t>ESC MUL PADRE IRTON</t>
  </si>
  <si>
    <t>ESCOLA MULNICIPAL DOM PEDRO I</t>
  </si>
  <si>
    <t>ESCOLA MUNICIPAL JOAO PAULO II</t>
  </si>
  <si>
    <t>ESCOLA MUNICIPAL OSVALDO REIS</t>
  </si>
  <si>
    <t>BURITI DO TOCANTINS</t>
  </si>
  <si>
    <t>ESCOLA MUNICIPAL BURITI B</t>
  </si>
  <si>
    <t>"A"</t>
  </si>
  <si>
    <t>TURMA "B"</t>
  </si>
  <si>
    <t>ESCOLA MUNICIPAL HENRIQUE ALVES GARCIA</t>
  </si>
  <si>
    <t>ESCOLA MUNICIPAL LUIZ GONZAGA DE SOUSA</t>
  </si>
  <si>
    <t>"U"</t>
  </si>
  <si>
    <t>PRAIA NORTE</t>
  </si>
  <si>
    <t>ESC MUL ALFREDO NASSER</t>
  </si>
  <si>
    <t>ESC MUL JOSE LOPES DA SILVA</t>
  </si>
  <si>
    <t>ESC MUNICIPAL PROFESSOR PARDAL</t>
  </si>
  <si>
    <t>ESCOLA MUNICIPAL CAETANA DE MORAES COSTA</t>
  </si>
  <si>
    <t>ESCOLA MUNICIPAL GENESIO GOMES</t>
  </si>
  <si>
    <t>5º ANO B</t>
  </si>
  <si>
    <t>ESCOLA MUNICIPAL GETULIO VARGAS</t>
  </si>
  <si>
    <t>ESCOLA MUNICIPAL REDENCAO</t>
  </si>
  <si>
    <t>SAMPAIO</t>
  </si>
  <si>
    <t>ESC MUL ANTONIO FIRMINO DA SILVA</t>
  </si>
  <si>
    <t>ESCOLA MUNICIPAL 1º DE JUNHO</t>
  </si>
  <si>
    <t>SÃO BENTO DO TOCANTINS</t>
  </si>
  <si>
    <t>ESC MUL FILIPE JOSE DA SILVA</t>
  </si>
  <si>
    <t>ESC MUL SAO TOMAS DE AQUINO</t>
  </si>
  <si>
    <t>ESC MUL VITORIA DE FRANCA</t>
  </si>
  <si>
    <t>ESCOLA MUNICIPAL NOSSA SENHORA DA CONSOLACAO</t>
  </si>
  <si>
    <t>SÃO MIGUEL DO TOCANTINS</t>
  </si>
  <si>
    <t>ESC MUL JOAO PESSOA</t>
  </si>
  <si>
    <t>ESCOLA MUNICIPAL DOM JOAO XXIII</t>
  </si>
  <si>
    <t>ESCOLA MUNICIPAL TURMA DA MONICA</t>
  </si>
  <si>
    <t>SÃO SEBASTIÃO DO TOCANTINS</t>
  </si>
  <si>
    <t>ESCOLA MUNICIPAL LETICIA CARNEIRO SOUZA</t>
  </si>
  <si>
    <t>SÍTIO NOVO DO TOCANTINS</t>
  </si>
  <si>
    <t>ESCOLA MUNICIPAL 14 DE OUTUBRO</t>
  </si>
  <si>
    <t>5º ano</t>
  </si>
  <si>
    <t>ESCOLA MUNICIPAL CANTINHO DO SABER III</t>
  </si>
  <si>
    <t>ESCOLA MUNICIPAL DUQUE DE CAXIAS</t>
  </si>
  <si>
    <t>5º A</t>
  </si>
  <si>
    <t>ESCOLA MUNICIPAL JARBAS PASSARINHO</t>
  </si>
  <si>
    <t>ESCOLA MUNICIPAL RUI BARBOSA</t>
  </si>
  <si>
    <t>UNIDADE ESCOLAR CRIANCA FELIZ</t>
  </si>
  <si>
    <t>ARRAIAS</t>
  </si>
  <si>
    <t>CENTRO MUNICIPAL DE EDUCACAO BASICA IA IA CIRIACA</t>
  </si>
  <si>
    <t>CENTRO MUNICIPAL DE EDUCACAO BASICA PROFESSORA LIVIA LORENE BUENO MAIA</t>
  </si>
  <si>
    <t>ESCOLA MUNICIPAL EVENY DE PAULA E SOUZA</t>
  </si>
  <si>
    <t>ESCOLA MUNICIPAL JOAO FRANCISCO DA COSTA</t>
  </si>
  <si>
    <t>ESCOLA MUNICIPAL LAZARO FERREIRA</t>
  </si>
  <si>
    <t>ESCOLA MUNICIPAL PROFª MARIA HELENA ALVES ARAUJO</t>
  </si>
  <si>
    <t>ESCOLA MUNICIPAL SANTA LUZIA</t>
  </si>
  <si>
    <t>COMBINADO</t>
  </si>
  <si>
    <t>CENTRO MUNICIPAL DE EDUCACAO BASICA MUNDO FELIZ</t>
  </si>
  <si>
    <t>LAVANDEIRA</t>
  </si>
  <si>
    <t>ESCOLA MUNICIPAL NERCILENE ROCHA</t>
  </si>
  <si>
    <t>PARANÃ</t>
  </si>
  <si>
    <t>ESC MUL PRE-ESC SOLDADINHO DE JESUS</t>
  </si>
  <si>
    <t>ESCOLA MUNICIPAL FLORACY BONFIM PEREIRA DE ARAUJO</t>
  </si>
  <si>
    <t>ESCOLA MUNICIPAL RAINHA DA PAZ</t>
  </si>
  <si>
    <t>COLINAS DO TOCANTINS</t>
  </si>
  <si>
    <t>ARAPOEMA</t>
  </si>
  <si>
    <t>ESCOLA MUNICIPAL PROFESSOR FRANCISCO JOSE PEREIRA</t>
  </si>
  <si>
    <t>"B"</t>
  </si>
  <si>
    <t>ESCOLA MUNICIPAL PROFESSORA MARIA JOSE GOMES DE SALES</t>
  </si>
  <si>
    <t>BANDEIRANTES DO TOCANTINS</t>
  </si>
  <si>
    <t>ESCOLA MUNICIPAL FRANCISCO DIVINO VASCONCELOS</t>
  </si>
  <si>
    <t>ESCOLA MUNICIPAL NOSSA SENHORA DA CONCEICAO</t>
  </si>
  <si>
    <t>BRASILÂNDIA DO TOCANTINS</t>
  </si>
  <si>
    <t>ESC MUL PAULO VI</t>
  </si>
  <si>
    <t>ESCOLA MUNICIPAL NESTOR PEREIRA DE SOUSA</t>
  </si>
  <si>
    <t>UNICO</t>
  </si>
  <si>
    <t>JUARINA</t>
  </si>
  <si>
    <t>ESC MUL PINGO DE GENTE</t>
  </si>
  <si>
    <t>PALMEIRANTE</t>
  </si>
  <si>
    <t>ESC MUL BARNABE PEREIRA DO NASCIMENTO</t>
  </si>
  <si>
    <t>ESCOLA MUNICIPAL MARGARIDA OLIVEIRA DE SOUSA</t>
  </si>
  <si>
    <t>ESCOLA MUNICIPAL MENINO JESUS</t>
  </si>
  <si>
    <t>DIANOPOLIS</t>
  </si>
  <si>
    <t>ALMAS</t>
  </si>
  <si>
    <t>ESC MUL RAIMUNDO CORDEIRO DE OLIVEIRA</t>
  </si>
  <si>
    <t>ESCOLA MUNICIPAL ELZA BARBOSA DE CARVALHO</t>
  </si>
  <si>
    <t>TAGUATINGA</t>
  </si>
  <si>
    <t>ESCOLA MUNICIPAL MARIA GUEDES LIMA</t>
  </si>
  <si>
    <t>GUARAI</t>
  </si>
  <si>
    <t>COLMÉIA</t>
  </si>
  <si>
    <t>ESC MUNICIPAL MARECHAL HUMBERTO DE ALENCAR CASTELO BRANCO</t>
  </si>
  <si>
    <t>ESC MUNICIPAL PEDRO LUDOVICO TEIXEIRA</t>
  </si>
  <si>
    <t>ESCOLA MUNICIPAL JOSEFINA RIBEIRO DOS SANTOS</t>
  </si>
  <si>
    <t>FORTALEZA DO TABOCÃO</t>
  </si>
  <si>
    <t>ESCOLA MUNICIPAL DE TEMPO INTEGRAL FRANCISCO PINHEIRO DA SILVEIRA</t>
  </si>
  <si>
    <t>GOIANORTE</t>
  </si>
  <si>
    <t>ESC MUL DR JOSE RODRIGUES FERREIRA</t>
  </si>
  <si>
    <t>ITAPORÃ DO TOCANTINS</t>
  </si>
  <si>
    <t>ESCOLA MUNICIPAL DONA AUGUSTA MARIA DE JESUS</t>
  </si>
  <si>
    <t>PEQUIZEIRO</t>
  </si>
  <si>
    <t>ESCOLA MUNICIPAL AYRTON SENNA</t>
  </si>
  <si>
    <t>ESCOLA MUNICIPAL PAULO FREIRE</t>
  </si>
  <si>
    <t>PRESIDENTE KENNEDY</t>
  </si>
  <si>
    <t>ESC MUL RAIMUNDO BARBOSA DE SOUSA</t>
  </si>
  <si>
    <t>GURUPI</t>
  </si>
  <si>
    <t>ALVORADA</t>
  </si>
  <si>
    <t>ESCOLA MUNICIPAL GERALDO OLIVEIRA COSTA</t>
  </si>
  <si>
    <t>ARAGUAÇU</t>
  </si>
  <si>
    <t>ESCOLA MUNICIPAL ALDENORA MENDES MASCARENHAS</t>
  </si>
  <si>
    <t>ESCOLA MUNICIPAL BRICIO LUAN QUEIROZ DIVINO</t>
  </si>
  <si>
    <t>DUERÉ</t>
  </si>
  <si>
    <t>ESCOLA MUNICIPAL CECILIA DE ARAUJO MELO</t>
  </si>
  <si>
    <t>FORMOSO DO ARAGUAIA</t>
  </si>
  <si>
    <t>COL MUNICIPAL SILAS RAIMUNDO MILHOMEM DOS SANTOS</t>
  </si>
  <si>
    <t>ESC MUL HERMINIO AZEVEDO SOARES</t>
  </si>
  <si>
    <t>SÃO SALVADOR DO TOCANTINS</t>
  </si>
  <si>
    <t>ESCOLA MUNICIPAL NOVO MILENIO</t>
  </si>
  <si>
    <t>SÃO VALÉRIO</t>
  </si>
  <si>
    <t>MIRACEMA DO TOCANTINS</t>
  </si>
  <si>
    <t>DOIS IRMÃOS DO TOCANTINS</t>
  </si>
  <si>
    <t>ESC MUL AURELIO BUARQUE</t>
  </si>
  <si>
    <t>ESC MUL GUIMARAES ROSA</t>
  </si>
  <si>
    <t>ESC MUL MACHADO DE ASSIS</t>
  </si>
  <si>
    <t>ESC MUL PETRONIO LIMA ARBUES</t>
  </si>
  <si>
    <t>ESCOLA MUNICIPAL NOVA GERACAO</t>
  </si>
  <si>
    <t>MIRANORTE</t>
  </si>
  <si>
    <t>ESCOLA MUNICIPAL DE TEMPO INTEGRAL ANTONIO PEREIRA DE SOUSA</t>
  </si>
  <si>
    <t>ESCOLA MUNICIPAL DE TEMPO INTEGRAL ANTONIO UCHOA VIANA</t>
  </si>
  <si>
    <t>ESCOLA MUNICIPAL DE TEMPO INTEGRAL SAO JOSE</t>
  </si>
  <si>
    <t>RIO DOS BOIS</t>
  </si>
  <si>
    <t>ESCOLA MUNICIPAL ILANNA TAVARES DA COSTA</t>
  </si>
  <si>
    <t>PALMAS</t>
  </si>
  <si>
    <t>APARECIDA DO RIO NEGRO</t>
  </si>
  <si>
    <t>ESCOLA MUNICIPAL LUZA MACHADO DE MIRANDA</t>
  </si>
  <si>
    <t>LAGOA DO TOCANTINS</t>
  </si>
  <si>
    <t>ESCOLA MUNICIPAL DELCI RIBEIRO BARROS</t>
  </si>
  <si>
    <t>52.01</t>
  </si>
  <si>
    <t>52.02</t>
  </si>
  <si>
    <t>52.03</t>
  </si>
  <si>
    <t>LAJEADO</t>
  </si>
  <si>
    <t>ESC MUL JUSCELINO KUBITSCHEK</t>
  </si>
  <si>
    <t>ESCOLA MUNICIPAL SEBASTIAO DE SALES MONTEIRO</t>
  </si>
  <si>
    <t>PARAISO DO TOCANTINS</t>
  </si>
  <si>
    <t>ABREULÂNDIA</t>
  </si>
  <si>
    <t>ESCOLA MUNICIPAL JULIO PINHEIRO</t>
  </si>
  <si>
    <t>CHAPADA DE AREIA</t>
  </si>
  <si>
    <t>ESCOLA MUNICIPAL AMERICA ALVES DE OLIVEIRA</t>
  </si>
  <si>
    <t>TURMA "A"</t>
  </si>
  <si>
    <t>CRISTALÂNDIA</t>
  </si>
  <si>
    <t>ESCOLA MUNICIPAL DOM JAIME ANTONIO SCHUCK</t>
  </si>
  <si>
    <t>MARIANÓPOLIS DO TOCANTINS</t>
  </si>
  <si>
    <t>ESC MUL AMAZILIO DE SOUZA RIBEIRO</t>
  </si>
  <si>
    <t>ESC MUL SAO SEBASTIAO</t>
  </si>
  <si>
    <t>ESCOLA MUNICIPAL PIRACEMA</t>
  </si>
  <si>
    <t>PEDRO AFONSO</t>
  </si>
  <si>
    <t>CENTENÁRIO</t>
  </si>
  <si>
    <t>ESCOLA MUNICIPAL GUSTAVO COSTA</t>
  </si>
  <si>
    <t>ESCOLA MUNICIPAL PROGRESSO</t>
  </si>
  <si>
    <t>ITACAJÁ</t>
  </si>
  <si>
    <t>RECURSOLÂNDIA</t>
  </si>
  <si>
    <t>ESC MUL RECURSO</t>
  </si>
  <si>
    <t>SANTA MARIA DO TOCANTINS</t>
  </si>
  <si>
    <t>CENTRO EDUCACIONAL ZEFERINO PEREIRA DA SILVA</t>
  </si>
  <si>
    <t>5ºANO A</t>
  </si>
  <si>
    <t>TUPIRAMA</t>
  </si>
  <si>
    <t>ESCOLA MUNICIPAL MARIA JOSE ALVES MIRANDA</t>
  </si>
  <si>
    <t>PORTO NACIONAL</t>
  </si>
  <si>
    <t>MONTE DO CARMO</t>
  </si>
  <si>
    <t>CENTRO ED RURAL BRIGADAS CHE GUEVARA</t>
  </si>
  <si>
    <t>NATIVIDADE</t>
  </si>
  <si>
    <t>ESC MUL ARCHCELINA PACINI VIEIRA</t>
  </si>
  <si>
    <t>TURMA 21</t>
  </si>
  <si>
    <t>ESC MUL JOSINA PEREIRA NUNES</t>
  </si>
  <si>
    <t>OLIVEIRA DE FÁTIMA</t>
  </si>
  <si>
    <t>ESCOLA MUNICIPAL COMANDANTE SILVINO MASCARENHAS REIS</t>
  </si>
  <si>
    <t>PONTE ALTA DO TOCANTINS</t>
  </si>
  <si>
    <t>CENTRO EDUCACIONAL MUNICIPAL SABINO FERREIRA MEDEIRO</t>
  </si>
  <si>
    <t>SANTA ROSA DO TOCANTINS</t>
  </si>
  <si>
    <t>ESCOLA MUNICIPAL PEDRO RODRIGUES NETO</t>
  </si>
  <si>
    <t>ESCOLA MUNICIPAL TIA MIRETA</t>
  </si>
  <si>
    <t>AGUIARNÓPOLIS</t>
  </si>
  <si>
    <t>ESC MUL ANTONIO JOSE R FILHO</t>
  </si>
  <si>
    <t>ESCOLA MUNICIPAL DEGRAUS DO SABER</t>
  </si>
  <si>
    <t>"C"</t>
  </si>
  <si>
    <t>CACHOEIRINHA</t>
  </si>
  <si>
    <t>ESCOLA MUL RUI BARBOSA</t>
  </si>
  <si>
    <t>ITAGUATINS</t>
  </si>
  <si>
    <t>ESC MUL STO ANTONIO DA CACHOEIRA</t>
  </si>
  <si>
    <t>LUZINÓPOLIS</t>
  </si>
  <si>
    <t>ESCOLA MUNICIPAL E CRECHE JARDIM BEIJA FLOR</t>
  </si>
  <si>
    <t>NAZARÉ</t>
  </si>
  <si>
    <t>ESC MUL 21 DE ABRIL</t>
  </si>
  <si>
    <t>ESC MUL MARIANO MORAIS</t>
  </si>
  <si>
    <t>ESC MUL STO ANTONIO</t>
  </si>
  <si>
    <t>ESC MUL TIA LILA</t>
  </si>
  <si>
    <t>SANTA TEREZINHA DO TOCANTINS</t>
  </si>
  <si>
    <t>ESCOLA MUNICIPAL SAO PEDRO</t>
  </si>
  <si>
    <t>9º ANO</t>
  </si>
  <si>
    <t>ESC MUNICIPAL MARINGA</t>
  </si>
  <si>
    <t>ESCOLA MUNICIPAL RETIRO SANTA CRUZ</t>
  </si>
  <si>
    <t>ESCOLA MUNICIPAL MATAS</t>
  </si>
  <si>
    <t>ESCOLA MUNICIPAL PROFESSORA FILOMENA ROCHA SOARES</t>
  </si>
  <si>
    <t>CARIRI DO TOCANTINS</t>
  </si>
  <si>
    <t>ESCOLA MUNICIPAL DIVINA RIBEIRO BORGES</t>
  </si>
  <si>
    <t>ESCOLA MUNICIPAL DE TEMPO INTEGRAL GETULIO MUNDIM DE OLIVEIRA</t>
  </si>
  <si>
    <t>unica</t>
  </si>
  <si>
    <t>REGIONAL</t>
  </si>
  <si>
    <t>MUNICIPIO</t>
  </si>
  <si>
    <t>UNIDADE DE ENSINO</t>
  </si>
  <si>
    <t xml:space="preserve"> </t>
  </si>
  <si>
    <t>CONTAGEM</t>
  </si>
  <si>
    <t>QT MUNC</t>
  </si>
  <si>
    <t>ORDEM</t>
  </si>
  <si>
    <t>CIDADE</t>
  </si>
  <si>
    <t>ESCOLA</t>
  </si>
  <si>
    <t>QT U.E.</t>
  </si>
  <si>
    <t>ESCOLA MUNICIPAL JOSE DE ALENCAR</t>
  </si>
  <si>
    <t>ESC MUL MAURICIO DE ANDRADE</t>
  </si>
  <si>
    <t>ESC MUL AIRTON SENA I</t>
  </si>
  <si>
    <t>ESC MUL NOVA MURICILANDIA</t>
  </si>
  <si>
    <t>ESCOLA MUL ENGENHEIRO BERNARDO SAYAO</t>
  </si>
  <si>
    <t>ESC MUNICIPAL LUIZ RODRIGUES DA SILVA</t>
  </si>
  <si>
    <t>ESC MUNICIPAL PADRE VITORIO</t>
  </si>
  <si>
    <t>ESC MUNICIPAL RUI BARBOSA</t>
  </si>
  <si>
    <t>ESCOLA MUNICIPAL VEREADOR GUILHERME PARENTE</t>
  </si>
  <si>
    <t>ESCOLA MUNICIPAL ALFREDO PAULINO</t>
  </si>
  <si>
    <t>ESC MUL CENTRO DO BARROSO</t>
  </si>
  <si>
    <t>ESC MUL MARECHAL RONDON</t>
  </si>
  <si>
    <t>ESC MUL SAO JOSE</t>
  </si>
  <si>
    <t>ESCOLA MUNICIPAL BELA VISTA</t>
  </si>
  <si>
    <t>ESCOLA MUL VEREADOR OSMAR FRANCISCO GONZAGA</t>
  </si>
  <si>
    <t>ESCOLA MUNICIPAL FIRMINO COELHO DE ARAUJO</t>
  </si>
  <si>
    <t>ESCOLA MUNICIPAL ARY PEREIRA BORGES</t>
  </si>
  <si>
    <t>ESCOLA MUNICIPAL PREFEITO MANOEL NEPOMUCENO LOPES</t>
  </si>
  <si>
    <t>ESCOLA MUNICIPAL IZABEL COSTA</t>
  </si>
  <si>
    <t>ESC MUL DAMIANA</t>
  </si>
  <si>
    <t>ESC MUL LIMOEIRO</t>
  </si>
  <si>
    <t>ESC MUL SINO DE OURO</t>
  </si>
  <si>
    <t>ESCOLA MUNICIPAL PROF JOSE RIBAMAR BARBOSA</t>
  </si>
  <si>
    <t>ESCOLA MUNICIPAL JOAO BRAGA DE OLIVEIRA</t>
  </si>
  <si>
    <t>ESCOLA MUNICIPAL ISABEL SANTANA DE FREITAS</t>
  </si>
  <si>
    <t>QT ANO</t>
  </si>
  <si>
    <t>QT DESC</t>
  </si>
  <si>
    <t>DESC</t>
  </si>
  <si>
    <t>aqui</t>
  </si>
  <si>
    <t>5º Ano</t>
  </si>
  <si>
    <t>ESCOLA MUNICIPAL VEREADOR ADRIANO MARTINS BRILHANTE</t>
  </si>
  <si>
    <t>única</t>
  </si>
  <si>
    <t>PONTE ALTA DO BOM JESUS</t>
  </si>
  <si>
    <t>CONCEIÇÃO DO TOCANTINS</t>
  </si>
  <si>
    <t>ESCOLA MUNICIPAL AMBROZINA LIMA DO PRADO</t>
  </si>
  <si>
    <t>ESCOLA MUNICIPAL DE TEMPO INTEGRAL FELIPE FAGUNDES DE CARVALHO</t>
  </si>
  <si>
    <t>DIVINÓPOLIS DO TOCANTINS</t>
  </si>
  <si>
    <t>9º Ano</t>
  </si>
  <si>
    <t>linha 142</t>
  </si>
  <si>
    <t>linha 1000</t>
  </si>
  <si>
    <t>UNIDADE ESCOLAR&amp;ANO</t>
  </si>
  <si>
    <t>9º ano</t>
  </si>
  <si>
    <t>ESCOLA MUNICIPAL JOSE EDIMAR DE BRITO MIRANDA</t>
  </si>
  <si>
    <t>02 MAT</t>
  </si>
  <si>
    <t>9º ano único</t>
  </si>
  <si>
    <t>Ú</t>
  </si>
  <si>
    <t>ESC MUN JUVENCIA URCINO DE SANTANA</t>
  </si>
  <si>
    <t>92.01</t>
  </si>
  <si>
    <t>ESC MUN JOSE DE ALMEIDA</t>
  </si>
  <si>
    <t>ESCOLA MUNICIPAL VARJAO</t>
  </si>
  <si>
    <t>ESCOLA MUNICIPAL FELIPE BATISTA DOS SANTOS</t>
  </si>
  <si>
    <t>ESCOLA MUNICIPAL DESCOBERTO</t>
  </si>
  <si>
    <t>ESCOLA MUNICIPAL OLAVO BILAC</t>
  </si>
  <si>
    <t>TESTE</t>
  </si>
  <si>
    <t>U - Matutino</t>
  </si>
  <si>
    <t>ESCOLA MUNICIPAL JOSE BENICIO MARIZ</t>
  </si>
  <si>
    <t>ESCOLA MUNICIPAL TOCANTINS</t>
  </si>
  <si>
    <t>92.02</t>
  </si>
  <si>
    <t>ESCOLA MUNICIPAL VEREADOR JOSE PINTO</t>
  </si>
  <si>
    <t>9º Ano A Matutino</t>
  </si>
  <si>
    <t>25 A</t>
  </si>
  <si>
    <t>Única</t>
  </si>
  <si>
    <t>ESC MUN ALTAMIRA</t>
  </si>
  <si>
    <t>8º/9º</t>
  </si>
  <si>
    <t>ESCOLA MUNICIPAL RURAL MENINO JESUS</t>
  </si>
  <si>
    <t>9° ANO A - VESP</t>
  </si>
  <si>
    <t>ESC MUL ANGELO SIRIANO</t>
  </si>
  <si>
    <t>ESCOLA MUNICIPAL RUI SILVA</t>
  </si>
  <si>
    <t>92.01 EF - MAT - 9º ANO ID: 740</t>
  </si>
  <si>
    <t>9º A Turma Matutino</t>
  </si>
  <si>
    <t>ESCOLA MUNICIPAL PRESIDENTE LULA DA SILVA</t>
  </si>
  <si>
    <t>ESC MUNICIPAL SEBASTIAO MOURAO</t>
  </si>
  <si>
    <t>ESCOLA MUNICIPAL BERNARDO GUIMARAES</t>
  </si>
  <si>
    <t>ESCOLA MUNICIPAL D LINDAURA OLIVEIRA MORAES</t>
  </si>
  <si>
    <t>9º ano A</t>
  </si>
  <si>
    <t>ESCOLA MUNICIPAL HERCULANO DE QUEIROZ</t>
  </si>
  <si>
    <t>92.01 EF - MAT - 9º ANO ID:752</t>
  </si>
  <si>
    <t>9ºano B</t>
  </si>
  <si>
    <t>92.01 - EF-VESP - 9º ANO ID:768</t>
  </si>
  <si>
    <t>ESCOLA MUNICIPAL SAO JOAO</t>
  </si>
  <si>
    <t>9º ano A vespertino</t>
  </si>
  <si>
    <t>ESCOLA MUNICIPAL FRANCISCO DE SOUZA BARROS</t>
  </si>
  <si>
    <t>5º Ano 14</t>
  </si>
  <si>
    <t>ESCOLA MUNICIPAL RUIDELMAR LIMEIRA BORGES</t>
  </si>
  <si>
    <t>5º Ano 15</t>
  </si>
  <si>
    <t>ESCOLA MUNICIPAL BERENICE NEVES BRITO</t>
  </si>
  <si>
    <t>5º A-M</t>
  </si>
  <si>
    <t>5º B-V</t>
  </si>
  <si>
    <t>ESCOLA MUNICIPAL EUSTAQUIO ANTONIO DE OLIVEIRA</t>
  </si>
  <si>
    <t>ESC MUL VIRGILINO BATISTA DOS SANTOS</t>
  </si>
  <si>
    <t>Turma A</t>
  </si>
  <si>
    <t>ROSICLEIA</t>
  </si>
  <si>
    <t>ADAILTON</t>
  </si>
  <si>
    <t>Vitoria A</t>
  </si>
  <si>
    <t>ESCOLA MUNICIPAL MELQUIADES CARDOSO</t>
  </si>
  <si>
    <t>01 MAT</t>
  </si>
  <si>
    <t>03 VESP</t>
  </si>
  <si>
    <t>5º ano único</t>
  </si>
  <si>
    <t>ú</t>
  </si>
  <si>
    <t>ESC MUL COMECINHO DE VIDA</t>
  </si>
  <si>
    <t>ESCOLA MUNICIPAL JOAQUIM ARAUJO</t>
  </si>
  <si>
    <t>ESC MUL THEZILDA SAMPAIO DE OLIVEIRA</t>
  </si>
  <si>
    <t>5°B</t>
  </si>
  <si>
    <t>ESC MUL FAZ DO MEIO</t>
  </si>
  <si>
    <t>ESCOLA MUNICIPAL SANTO ANTONIO</t>
  </si>
  <si>
    <t>5º Ano A</t>
  </si>
  <si>
    <t>5º Ano B</t>
  </si>
  <si>
    <t>5º Ano C</t>
  </si>
  <si>
    <t>CENTRO EDUCACIONAL MUNICIPAL LAURA DO CARMO</t>
  </si>
  <si>
    <t>ESC MUL AMERICO DIAS DOS SANTOS</t>
  </si>
  <si>
    <t>ESCOLA MUNICIPAL CONTAGEM</t>
  </si>
  <si>
    <t>ESCOLA MUNICIPAL IMACULADA CONCEICAO</t>
  </si>
  <si>
    <t>ESC MUL CORDULINA COSTA REGO</t>
  </si>
  <si>
    <t>ESCOLA MUNICIPAL SAO JOSE</t>
  </si>
  <si>
    <t>52.01 - EF-5ºANO - VESP ID:800</t>
  </si>
  <si>
    <t>ESC MUL SOL NASCENTE</t>
  </si>
  <si>
    <t>52.01 - EF - MAT - 5º ANO ID:775</t>
  </si>
  <si>
    <t>turma única</t>
  </si>
  <si>
    <t>ESCOLA MUNICIPAL MESTRE FRANCISCO RIBEIRO</t>
  </si>
  <si>
    <t>52.01 EF- 5º ANO- MAT</t>
  </si>
  <si>
    <t>U - Vespertino</t>
  </si>
  <si>
    <t>ESC MUL ARISTEU CAMARGO</t>
  </si>
  <si>
    <t>TURMA -A</t>
  </si>
  <si>
    <t>TURMA- B</t>
  </si>
  <si>
    <t>B - Vespertino</t>
  </si>
  <si>
    <t>51.01</t>
  </si>
  <si>
    <t>51.02</t>
  </si>
  <si>
    <t>ESCOLA MUNICIPAL JOSE BATISTA MACIEL BASTOS</t>
  </si>
  <si>
    <t>ESCOLA MUNICIPAL ABRAO JOSE DE MELO</t>
  </si>
  <si>
    <t>ESCOLA MUNICIPAL ISABEL CARLOS WANDERLEY</t>
  </si>
  <si>
    <t>5º ANO A MAT</t>
  </si>
  <si>
    <t>TURMA 22</t>
  </si>
  <si>
    <t>ESCOLA MUNICIPAL MARCOLINA PINTO RABELO</t>
  </si>
  <si>
    <t>52.51</t>
  </si>
  <si>
    <t>ESC MUL ANALIA SOARES ROCHA</t>
  </si>
  <si>
    <t>ESCOLA MUNICIPAL CRIANCA FELIZ</t>
  </si>
  <si>
    <t>ESCOLA MUNICIPAL PROFESSORA MARIA APARECIDA MOTA</t>
  </si>
  <si>
    <t>ESCOLA MUNICIPAL PROFº AURELINO RODRIGUES DE ARAUJO</t>
  </si>
  <si>
    <t>A AP 24</t>
  </si>
  <si>
    <t>ESCOLA MUN MIMOSA</t>
  </si>
  <si>
    <t>B AP</t>
  </si>
  <si>
    <t>5º ANO C AP</t>
  </si>
  <si>
    <t>5º ANO A SEDE</t>
  </si>
  <si>
    <t>4º/5º</t>
  </si>
  <si>
    <t>5º ANO B MAT SEDE</t>
  </si>
  <si>
    <t>5º ANO C VESP SEDE</t>
  </si>
  <si>
    <t>5º ANO D SEDE</t>
  </si>
  <si>
    <t>KAROL</t>
  </si>
  <si>
    <t>ESCOLA MUNICIPAL PROFESSOR ANTONIO PEREIRA ARRUDA</t>
  </si>
  <si>
    <t>sede A</t>
  </si>
  <si>
    <t>ESC MUN MANOEL ALVES</t>
  </si>
  <si>
    <t>ESCOLA MUNICIPAL PROFESSORA ILSA BORGES VIEIRA</t>
  </si>
  <si>
    <t>p</t>
  </si>
  <si>
    <t>18 A</t>
  </si>
  <si>
    <t>u</t>
  </si>
  <si>
    <t>ESCOLA MUNICIPAL PROFESSOR ANTONIO FARIAS</t>
  </si>
  <si>
    <t>ESCOLA MUNICIPAL WALFREDO CAMPOS MAIA</t>
  </si>
  <si>
    <t>5° ANO A - MAT</t>
  </si>
  <si>
    <t>ESC MUL LUIS RAMOS DOS SANTOS</t>
  </si>
  <si>
    <t>19 B</t>
  </si>
  <si>
    <t>ESCOLA MUNICIPAL ALTO DA BOA VISTA II</t>
  </si>
  <si>
    <t>20C</t>
  </si>
  <si>
    <t>ESC MUL DURVAL SILVA</t>
  </si>
  <si>
    <t>5ºA-M</t>
  </si>
  <si>
    <t>B'</t>
  </si>
  <si>
    <t>c</t>
  </si>
  <si>
    <t>A mat</t>
  </si>
  <si>
    <t>ESCOLA MUNICIPAL JUSCELINO KUBITSCHEK DE OLIVEIRA</t>
  </si>
  <si>
    <t>5º ANO A - MAT - 5º ANO ID:795</t>
  </si>
  <si>
    <t>5º ANO B - MAT - 5º ANO ID:796</t>
  </si>
  <si>
    <t>Sao Tomas A</t>
  </si>
  <si>
    <t>"D"</t>
  </si>
  <si>
    <t>ESCOLA MUNICIPAL JOAQUIM AIRES FRANCA</t>
  </si>
  <si>
    <t>52.01 - EF - MAT - 5º ANO ID:736</t>
  </si>
  <si>
    <t>ESCOLA MUNICIPAL TRANSBICO</t>
  </si>
  <si>
    <t>transbico A</t>
  </si>
  <si>
    <t>5B18</t>
  </si>
  <si>
    <t>5º A Vespertino</t>
  </si>
  <si>
    <t>52.01 EF - 5º ANO - MAT - ID: 788</t>
  </si>
  <si>
    <t>ESCOLA MUNICIPAL HORACIO JOSE RODRIGUES</t>
  </si>
  <si>
    <t>5º Ano 05</t>
  </si>
  <si>
    <t>consolaçãoA</t>
  </si>
  <si>
    <t>52.01 EF - 5º ANO - VESP - ID: 789</t>
  </si>
  <si>
    <t>5º ano B</t>
  </si>
  <si>
    <t>a</t>
  </si>
  <si>
    <t>Martires A</t>
  </si>
  <si>
    <t>ESCOLA MUNICIPAL PROFESSOR RENATO RODRIGUES ALVES</t>
  </si>
  <si>
    <t>52.01 - EF - MAT - 5º ANO ID: 747</t>
  </si>
  <si>
    <t>ESC MUL BOM TEMPO</t>
  </si>
  <si>
    <t>5º ANO A - MAT- ID: 795</t>
  </si>
  <si>
    <t>ESCOLA MUNICIPAL MADRE GABRIELA</t>
  </si>
  <si>
    <t>52.01 - EF - MAT -5º ANO ID:759</t>
  </si>
  <si>
    <t>5º ano A matutino</t>
  </si>
  <si>
    <t>ESC MUL ELDA SILVA BARROS</t>
  </si>
  <si>
    <t>unico</t>
  </si>
  <si>
    <t>A e B</t>
  </si>
  <si>
    <t>CAMPOS LINDOS</t>
  </si>
  <si>
    <t>DIANÓPOLIS</t>
  </si>
  <si>
    <t>PEIXE</t>
  </si>
  <si>
    <t>MONTE SANTO DO TOCANTINS</t>
  </si>
  <si>
    <t>PIUM</t>
  </si>
  <si>
    <t>SANTA RITA DO TOCANTINS</t>
  </si>
  <si>
    <t>SUCUPIRA</t>
  </si>
  <si>
    <t>COUTO MAGALHÃES</t>
  </si>
  <si>
    <t>RIO SONO</t>
  </si>
  <si>
    <t>SANTA TEREZA DO TOCANTINS</t>
  </si>
  <si>
    <t>NOVO ACORDO</t>
  </si>
  <si>
    <t>BARRA DO OURO</t>
  </si>
  <si>
    <t>CARRASCO BONITO</t>
  </si>
  <si>
    <t>PORTO ALEGRE DO TOCANTINS</t>
  </si>
  <si>
    <t>TAIPAS DO TOCANTINS</t>
  </si>
  <si>
    <t>NOVO JARDIM</t>
  </si>
  <si>
    <t>ARAGUAÍNA</t>
  </si>
  <si>
    <t>CASEARA</t>
  </si>
  <si>
    <t>PUGMIL</t>
  </si>
  <si>
    <t>NOVA ROSALÂNDIA</t>
  </si>
  <si>
    <t>CHAPADA DA NATIVIDADE</t>
  </si>
  <si>
    <t>BARROLÂNDIA</t>
  </si>
  <si>
    <t>RIO DA CONCEIÇÃO</t>
  </si>
  <si>
    <t>TOCANTINÓPOLIS</t>
  </si>
  <si>
    <t>ANGICO</t>
  </si>
  <si>
    <t>SÃO FÉLIX DO TOCANTINS</t>
  </si>
  <si>
    <t>PALMEIRÓPOLIS</t>
  </si>
  <si>
    <t>SAETO - AVALIAÇÃO DA APRENDIZAGEM - RESULTADO - ESCOLAS MUNICIPAIS</t>
  </si>
  <si>
    <t>veja abaixo a aba GRÁFICOS</t>
  </si>
  <si>
    <t>LEGENDA DAS CORES</t>
  </si>
  <si>
    <r>
      <rPr>
        <b/>
        <sz val="11"/>
        <rFont val="Arial"/>
        <family val="2"/>
      </rPr>
      <t>ORIENTAÇÕES:</t>
    </r>
    <r>
      <rPr>
        <sz val="11"/>
        <color theme="1"/>
        <rFont val="Calibri"/>
        <family val="2"/>
        <scheme val="minor"/>
      </rPr>
      <t xml:space="preserve">
Para ter acesso aos resultados de uma escola específica, faça o filtro por DRE, Município e Unidade Escolar.
Para gerar os gráficos utilize a Aba GRÁFICOS. Na aba gráficos tem as orientações.</t>
    </r>
  </si>
  <si>
    <t>0 a 15%</t>
  </si>
  <si>
    <t>15 a 30%</t>
  </si>
  <si>
    <t>30 a 50%</t>
  </si>
  <si>
    <t>50 a 70%</t>
  </si>
  <si>
    <t>70 a 100%</t>
  </si>
  <si>
    <t>ALUNOS PARTICIPANTES</t>
  </si>
  <si>
    <t xml:space="preserve">M  A  T  E  M  Á  T  I  C  A </t>
  </si>
  <si>
    <t>L  Í  N  G  U  A     P  O  R  T  U  G  U  E  S  A</t>
  </si>
  <si>
    <t>C  I  Ê  N  C  I  A  S</t>
  </si>
  <si>
    <t>G  E  O  G  R  A  F  I  A</t>
  </si>
  <si>
    <t>MÉDIA GERAL POR DISCIPLINA</t>
  </si>
  <si>
    <t>Matática</t>
  </si>
  <si>
    <t>Português</t>
  </si>
  <si>
    <t>Ciências</t>
  </si>
  <si>
    <t>Geografia</t>
  </si>
  <si>
    <r>
      <rPr>
        <b/>
        <sz val="11"/>
        <rFont val="Arial"/>
        <family val="2"/>
      </rPr>
      <t>ORIENTAÇÕES:</t>
    </r>
    <r>
      <rPr>
        <sz val="11"/>
        <color theme="1"/>
        <rFont val="Calibri"/>
        <family val="2"/>
        <scheme val="minor"/>
      </rPr>
      <t xml:space="preserve">
Para gerar os gráficos de uma Turma/Escola específica, selecione abaixo: a Regional, o Município, a Escola, o Ano e finalmente a Turma.
Os gráficos serão gerados automaticamente abaixo.
</t>
    </r>
    <r>
      <rPr>
        <sz val="11"/>
        <color rgb="FFCC0000"/>
        <rFont val="Arial"/>
        <family val="2"/>
      </rPr>
      <t xml:space="preserve">NOTA: Para selecionar basta clicar na setinha cinza posicionada à direita de cada campo abaixo, ou com duplo clique sobre o campo.
</t>
    </r>
    <r>
      <rPr>
        <b/>
        <sz val="11"/>
        <color rgb="FFA61C00"/>
        <rFont val="Arial"/>
        <family val="2"/>
      </rPr>
      <t>IMPORTANTE: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B45F06"/>
        <rFont val="Arial"/>
        <family val="2"/>
      </rPr>
      <t>Quando o canto superior direito do campo estiver vermelho significa conteúdo inválido, neste caso clique e selecione um dos valores disponíveis.</t>
    </r>
  </si>
  <si>
    <t>SISTEMA DE AVALIAÇÃO DA EDUCAÇAO DO ESTADO DO TOCANTINS - SAETO - AVALIAÇÃO PROCESSUAL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</si>
</sst>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</font>
    <font>
      <b/>
      <sz val="16"/>
      <color rgb="FF0B5394"/>
      <name val="Calibri"/>
      <family val="2"/>
    </font>
    <font>
      <sz val="18"/>
      <color rgb="FFB7B7B7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b/>
      <sz val="11"/>
      <name val="Arial"/>
      <family val="2"/>
    </font>
    <font>
      <sz val="11"/>
      <color rgb="FFFF0000"/>
      <name val="Calibri"/>
      <family val="2"/>
    </font>
    <font>
      <sz val="11"/>
      <color rgb="FFF5862B"/>
      <name val="Calibri"/>
      <family val="2"/>
    </font>
    <font>
      <sz val="11"/>
      <color rgb="FFFFFF00"/>
      <name val="Calibri"/>
      <family val="2"/>
    </font>
    <font>
      <sz val="11"/>
      <color rgb="FF92D050"/>
      <name val="Calibri"/>
      <family val="2"/>
    </font>
    <font>
      <sz val="11"/>
      <color rgb="FF00B0F0"/>
      <name val="Calibri"/>
      <family val="2"/>
    </font>
    <font>
      <b/>
      <i/>
      <sz val="8"/>
      <color rgb="FF0B5394"/>
      <name val="Calibri"/>
      <family val="2"/>
    </font>
    <font>
      <b/>
      <sz val="14"/>
      <color rgb="FF000000"/>
      <name val="Calibri"/>
      <family val="2"/>
    </font>
    <font>
      <sz val="10"/>
      <color rgb="FF0B5394"/>
      <name val="Arial"/>
      <family val="2"/>
    </font>
    <font>
      <sz val="11"/>
      <color rgb="FFCC0000"/>
      <name val="Arial"/>
      <family val="2"/>
    </font>
    <font>
      <b/>
      <sz val="11"/>
      <color rgb="FFA61C00"/>
      <name val="Arial"/>
      <family val="2"/>
    </font>
    <font>
      <sz val="11"/>
      <color rgb="FFB45F06"/>
      <name val="Arial"/>
      <family val="2"/>
    </font>
    <font>
      <sz val="2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ED7C2"/>
        <bgColor rgb="FFDED7C2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FBD4B4"/>
        <bgColor rgb="FFFBD4B4"/>
      </patternFill>
    </fill>
    <fill>
      <patternFill patternType="solid">
        <fgColor rgb="FF00B0F0"/>
        <bgColor rgb="FF00B0F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 style="double">
        <color rgb="FF8E7CC3"/>
      </left>
      <right/>
      <top style="double">
        <color rgb="FF8E7CC3"/>
      </top>
      <bottom/>
      <diagonal/>
    </border>
    <border>
      <left/>
      <right/>
      <top style="double">
        <color rgb="FF8E7CC3"/>
      </top>
      <bottom/>
      <diagonal/>
    </border>
    <border>
      <left/>
      <right style="double">
        <color rgb="FF8E7CC3"/>
      </right>
      <top style="double">
        <color rgb="FF8E7CC3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/>
      <bottom/>
      <diagonal/>
    </border>
    <border>
      <left style="double">
        <color rgb="FF8E7CC3"/>
      </left>
      <right style="medium">
        <color rgb="FFFFFFFF"/>
      </right>
      <top style="medium">
        <color rgb="FFFFFFFF"/>
      </top>
      <bottom style="medium">
        <color rgb="FF8E7CC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8E7CC3"/>
      </bottom>
      <diagonal/>
    </border>
    <border>
      <left style="medium">
        <color rgb="FFFFFFFF"/>
      </left>
      <right style="double">
        <color rgb="FF8E7CC3"/>
      </right>
      <top style="medium">
        <color rgb="FFFFFFFF"/>
      </top>
      <bottom style="medium">
        <color rgb="FF8E7CC3"/>
      </bottom>
      <diagonal/>
    </border>
    <border>
      <left/>
      <right style="thin">
        <color rgb="FF666666"/>
      </right>
      <top/>
      <bottom/>
      <diagonal/>
    </border>
    <border>
      <left style="double">
        <color rgb="FF8E7CC3"/>
      </left>
      <right style="thin">
        <color rgb="FFE69138"/>
      </right>
      <top/>
      <bottom/>
      <diagonal/>
    </border>
    <border>
      <left style="thin">
        <color rgb="FFE69138"/>
      </left>
      <right style="thin">
        <color rgb="FFE69138"/>
      </right>
      <top/>
      <bottom/>
      <diagonal/>
    </border>
    <border>
      <left style="thin">
        <color rgb="FFE69138"/>
      </left>
      <right style="double">
        <color rgb="FF8E7CC3"/>
      </right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medium">
        <color rgb="FF8E7CC3"/>
      </top>
      <bottom style="medium">
        <color rgb="FF8E7CC3"/>
      </bottom>
      <diagonal/>
    </border>
    <border>
      <left/>
      <right/>
      <top style="medium">
        <color rgb="FF8E7CC3"/>
      </top>
      <bottom style="medium">
        <color rgb="FF8E7CC3"/>
      </bottom>
      <diagonal/>
    </border>
    <border>
      <left/>
      <right style="thin">
        <color rgb="FF666666"/>
      </right>
      <top style="medium">
        <color rgb="FF8E7CC3"/>
      </top>
      <bottom style="medium">
        <color rgb="FF8E7CC3"/>
      </bottom>
      <diagonal/>
    </border>
    <border>
      <left/>
      <right style="thin">
        <color rgb="FF000000"/>
      </right>
      <top style="medium">
        <color rgb="FF8E7CC3"/>
      </top>
      <bottom style="medium">
        <color rgb="FF8E7CC3"/>
      </bottom>
      <diagonal/>
    </border>
    <border>
      <left style="thin">
        <color rgb="FF000000"/>
      </left>
      <right/>
      <top style="medium">
        <color rgb="FF8E7CC3"/>
      </top>
      <bottom style="medium">
        <color rgb="FF8E7CC3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5" fillId="0" borderId="0"/>
    <xf numFmtId="0" fontId="2" fillId="0" borderId="0"/>
  </cellStyleXfs>
  <cellXfs count="108">
    <xf numFmtId="0" fontId="0" fillId="0" borderId="0" xfId="0"/>
    <xf numFmtId="0" fontId="7" fillId="5" borderId="1" xfId="2" applyFont="1" applyFill="1" applyBorder="1" applyAlignment="1">
      <alignment vertical="center" wrapText="1"/>
    </xf>
    <xf numFmtId="0" fontId="0" fillId="0" borderId="0" xfId="0"/>
    <xf numFmtId="0" fontId="3" fillId="3" borderId="1" xfId="8" applyFont="1" applyFill="1" applyBorder="1" applyAlignment="1">
      <alignment horizontal="left" wrapText="1"/>
    </xf>
    <xf numFmtId="0" fontId="3" fillId="6" borderId="1" xfId="8" applyFont="1" applyFill="1" applyBorder="1" applyAlignment="1">
      <alignment horizontal="left" wrapText="1"/>
    </xf>
    <xf numFmtId="0" fontId="0" fillId="0" borderId="1" xfId="0" applyBorder="1"/>
    <xf numFmtId="9" fontId="0" fillId="0" borderId="1" xfId="1" applyFont="1" applyBorder="1"/>
    <xf numFmtId="0" fontId="0" fillId="7" borderId="1" xfId="0" applyFill="1" applyBorder="1"/>
    <xf numFmtId="0" fontId="3" fillId="4" borderId="0" xfId="8" applyFont="1" applyFill="1" applyAlignment="1">
      <alignment horizontal="left" wrapText="1"/>
    </xf>
    <xf numFmtId="0" fontId="3" fillId="2" borderId="0" xfId="8" applyFont="1" applyFill="1" applyAlignment="1">
      <alignment horizontal="left" wrapText="1"/>
    </xf>
    <xf numFmtId="0" fontId="3" fillId="3" borderId="0" xfId="8" applyFont="1" applyFill="1" applyAlignment="1">
      <alignment horizontal="left" wrapText="1"/>
    </xf>
    <xf numFmtId="9" fontId="0" fillId="0" borderId="0" xfId="1" applyFont="1"/>
    <xf numFmtId="0" fontId="3" fillId="6" borderId="0" xfId="8" applyFont="1" applyFill="1" applyAlignment="1">
      <alignment horizontal="left" wrapText="1"/>
    </xf>
    <xf numFmtId="0" fontId="9" fillId="0" borderId="0" xfId="15" applyFont="1" applyAlignment="1"/>
    <xf numFmtId="0" fontId="9" fillId="0" borderId="0" xfId="15" applyFont="1" applyBorder="1" applyAlignment="1"/>
    <xf numFmtId="0" fontId="5" fillId="0" borderId="0" xfId="15" applyFont="1" applyAlignment="1"/>
    <xf numFmtId="0" fontId="9" fillId="13" borderId="0" xfId="15" applyFont="1" applyFill="1" applyAlignment="1">
      <alignment horizontal="center"/>
    </xf>
    <xf numFmtId="0" fontId="9" fillId="0" borderId="0" xfId="15" applyFont="1" applyAlignment="1">
      <alignment horizontal="center"/>
    </xf>
    <xf numFmtId="0" fontId="9" fillId="0" borderId="0" xfId="15" applyFont="1" applyAlignment="1">
      <alignment horizontal="right"/>
    </xf>
    <xf numFmtId="0" fontId="0" fillId="0" borderId="0" xfId="0"/>
    <xf numFmtId="0" fontId="2" fillId="0" borderId="0" xfId="2" applyBorder="1"/>
    <xf numFmtId="0" fontId="0" fillId="0" borderId="1" xfId="0" applyBorder="1"/>
    <xf numFmtId="0" fontId="2" fillId="0" borderId="1" xfId="2" applyBorder="1"/>
    <xf numFmtId="0" fontId="2" fillId="0" borderId="1" xfId="2" applyFill="1" applyBorder="1"/>
    <xf numFmtId="0" fontId="11" fillId="0" borderId="1" xfId="15" applyFont="1" applyFill="1" applyBorder="1" applyAlignment="1">
      <alignment horizontal="center" wrapText="1"/>
    </xf>
    <xf numFmtId="0" fontId="10" fillId="12" borderId="1" xfId="15" applyFont="1" applyFill="1" applyBorder="1" applyAlignment="1">
      <alignment horizontal="center" vertical="center"/>
    </xf>
    <xf numFmtId="0" fontId="9" fillId="0" borderId="1" xfId="15" applyFont="1" applyBorder="1" applyAlignment="1"/>
    <xf numFmtId="0" fontId="5" fillId="0" borderId="1" xfId="15" applyFont="1" applyBorder="1" applyAlignment="1"/>
    <xf numFmtId="0" fontId="10" fillId="12" borderId="1" xfId="15" applyFont="1" applyFill="1" applyBorder="1" applyAlignment="1">
      <alignment horizontal="center" vertical="center" wrapText="1"/>
    </xf>
    <xf numFmtId="0" fontId="5" fillId="0" borderId="0" xfId="15" applyFont="1" applyBorder="1" applyAlignment="1"/>
    <xf numFmtId="0" fontId="9" fillId="0" borderId="1" xfId="15" applyFont="1" applyBorder="1" applyAlignment="1">
      <alignment horizontal="right"/>
    </xf>
    <xf numFmtId="0" fontId="0" fillId="0" borderId="0" xfId="0" applyProtection="1">
      <protection hidden="1"/>
    </xf>
    <xf numFmtId="0" fontId="7" fillId="8" borderId="2" xfId="2" applyFont="1" applyFill="1" applyBorder="1" applyAlignment="1" applyProtection="1">
      <alignment vertical="center" wrapText="1"/>
      <protection hidden="1"/>
    </xf>
    <xf numFmtId="0" fontId="7" fillId="8" borderId="1" xfId="2" applyFont="1" applyFill="1" applyBorder="1" applyAlignment="1" applyProtection="1">
      <alignment vertical="center" wrapText="1"/>
      <protection hidden="1"/>
    </xf>
    <xf numFmtId="0" fontId="3" fillId="2" borderId="1" xfId="8" applyFont="1" applyFill="1" applyBorder="1" applyAlignment="1" applyProtection="1">
      <alignment horizontal="left" wrapText="1"/>
      <protection hidden="1"/>
    </xf>
    <xf numFmtId="0" fontId="3" fillId="4" borderId="1" xfId="8" applyFont="1" applyFill="1" applyBorder="1" applyAlignment="1" applyProtection="1">
      <alignment horizontal="left" wrapText="1"/>
      <protection hidden="1"/>
    </xf>
    <xf numFmtId="0" fontId="3" fillId="3" borderId="1" xfId="8" applyFont="1" applyFill="1" applyBorder="1" applyAlignment="1" applyProtection="1">
      <alignment horizontal="left" wrapText="1"/>
      <protection hidden="1"/>
    </xf>
    <xf numFmtId="0" fontId="3" fillId="6" borderId="1" xfId="8" applyFont="1" applyFill="1" applyBorder="1" applyAlignment="1" applyProtection="1">
      <alignment horizontal="left" wrapText="1"/>
      <protection hidden="1"/>
    </xf>
    <xf numFmtId="0" fontId="2" fillId="0" borderId="1" xfId="2" applyBorder="1" applyProtection="1">
      <protection hidden="1"/>
    </xf>
    <xf numFmtId="9" fontId="0" fillId="0" borderId="1" xfId="1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1" xfId="2" applyBorder="1" applyProtection="1">
      <protection locked="0"/>
    </xf>
    <xf numFmtId="0" fontId="2" fillId="0" borderId="0" xfId="2" applyProtection="1">
      <protection hidden="1"/>
    </xf>
    <xf numFmtId="0" fontId="2" fillId="0" borderId="0" xfId="45" applyProtection="1">
      <protection hidden="1"/>
    </xf>
    <xf numFmtId="0" fontId="0" fillId="0" borderId="0" xfId="0" applyProtection="1">
      <protection locked="0"/>
    </xf>
    <xf numFmtId="0" fontId="7" fillId="8" borderId="2" xfId="2" applyFont="1" applyFill="1" applyBorder="1" applyAlignment="1" applyProtection="1">
      <alignment vertical="center" wrapText="1"/>
      <protection locked="0"/>
    </xf>
    <xf numFmtId="0" fontId="7" fillId="8" borderId="1" xfId="2" applyFont="1" applyFill="1" applyBorder="1" applyAlignment="1" applyProtection="1">
      <alignment vertical="center" wrapText="1"/>
      <protection locked="0"/>
    </xf>
    <xf numFmtId="0" fontId="3" fillId="9" borderId="1" xfId="8" applyFont="1" applyFill="1" applyBorder="1" applyAlignment="1" applyProtection="1">
      <alignment horizontal="left" wrapText="1"/>
      <protection locked="0"/>
    </xf>
    <xf numFmtId="0" fontId="3" fillId="10" borderId="1" xfId="8" applyFont="1" applyFill="1" applyBorder="1" applyAlignment="1" applyProtection="1">
      <alignment horizontal="left" wrapText="1"/>
      <protection locked="0"/>
    </xf>
    <xf numFmtId="0" fontId="3" fillId="3" borderId="1" xfId="8" applyFont="1" applyFill="1" applyBorder="1" applyAlignment="1" applyProtection="1">
      <alignment horizontal="left" wrapText="1"/>
      <protection locked="0"/>
    </xf>
    <xf numFmtId="0" fontId="3" fillId="11" borderId="1" xfId="8" applyFont="1" applyFill="1" applyBorder="1" applyAlignment="1" applyProtection="1">
      <alignment horizontal="left" wrapText="1"/>
      <protection locked="0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wrapText="1"/>
    </xf>
    <xf numFmtId="0" fontId="13" fillId="0" borderId="7" xfId="0" applyFont="1" applyBorder="1" applyAlignment="1">
      <alignment horizontal="right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/>
    </xf>
    <xf numFmtId="0" fontId="15" fillId="15" borderId="8" xfId="0" applyFont="1" applyFill="1" applyBorder="1"/>
    <xf numFmtId="0" fontId="15" fillId="15" borderId="11" xfId="0" applyFont="1" applyFill="1" applyBorder="1"/>
    <xf numFmtId="0" fontId="15" fillId="15" borderId="12" xfId="0" applyFont="1" applyFill="1" applyBorder="1" applyAlignment="1">
      <alignment horizontal="center"/>
    </xf>
    <xf numFmtId="0" fontId="18" fillId="15" borderId="12" xfId="0" applyFont="1" applyFill="1" applyBorder="1"/>
    <xf numFmtId="0" fontId="18" fillId="15" borderId="0" xfId="0" applyFont="1" applyFill="1" applyBorder="1"/>
    <xf numFmtId="0" fontId="15" fillId="15" borderId="16" xfId="0" applyFont="1" applyFill="1" applyBorder="1" applyAlignment="1">
      <alignment horizontal="center"/>
    </xf>
    <xf numFmtId="0" fontId="15" fillId="15" borderId="18" xfId="0" applyFont="1" applyFill="1" applyBorder="1" applyAlignment="1">
      <alignment horizontal="center"/>
    </xf>
    <xf numFmtId="0" fontId="15" fillId="15" borderId="0" xfId="0" applyFont="1" applyFill="1" applyBorder="1" applyAlignment="1">
      <alignment horizontal="center"/>
    </xf>
    <xf numFmtId="9" fontId="22" fillId="0" borderId="19" xfId="0" applyNumberFormat="1" applyFont="1" applyBorder="1"/>
    <xf numFmtId="9" fontId="23" fillId="0" borderId="20" xfId="0" applyNumberFormat="1" applyFont="1" applyBorder="1"/>
    <xf numFmtId="9" fontId="24" fillId="0" borderId="20" xfId="0" applyNumberFormat="1" applyFont="1" applyBorder="1"/>
    <xf numFmtId="9" fontId="25" fillId="0" borderId="20" xfId="0" applyNumberFormat="1" applyFont="1" applyBorder="1"/>
    <xf numFmtId="9" fontId="26" fillId="0" borderId="21" xfId="0" applyNumberFormat="1" applyFont="1" applyBorder="1"/>
    <xf numFmtId="0" fontId="27" fillId="15" borderId="23" xfId="0" applyFont="1" applyFill="1" applyBorder="1" applyAlignment="1">
      <alignment horizontal="center" vertical="center"/>
    </xf>
    <xf numFmtId="0" fontId="27" fillId="15" borderId="24" xfId="0" applyFont="1" applyFill="1" applyBorder="1" applyAlignment="1">
      <alignment horizontal="center" vertical="center"/>
    </xf>
    <xf numFmtId="0" fontId="27" fillId="15" borderId="25" xfId="0" applyFont="1" applyFill="1" applyBorder="1" applyAlignment="1">
      <alignment horizontal="center" vertical="center"/>
    </xf>
    <xf numFmtId="0" fontId="0" fillId="11" borderId="1" xfId="0" applyFill="1" applyBorder="1" applyAlignment="1" applyProtection="1">
      <alignment horizontal="center"/>
      <protection locked="0"/>
    </xf>
    <xf numFmtId="0" fontId="28" fillId="19" borderId="32" xfId="0" applyFont="1" applyFill="1" applyBorder="1" applyAlignment="1">
      <alignment horizontal="center"/>
    </xf>
    <xf numFmtId="0" fontId="9" fillId="0" borderId="29" xfId="0" applyFont="1" applyBorder="1"/>
    <xf numFmtId="0" fontId="9" fillId="0" borderId="31" xfId="0" applyFont="1" applyBorder="1"/>
    <xf numFmtId="0" fontId="28" fillId="20" borderId="32" xfId="0" applyFont="1" applyFill="1" applyBorder="1" applyAlignment="1">
      <alignment horizontal="center" vertical="center"/>
    </xf>
    <xf numFmtId="0" fontId="28" fillId="21" borderId="32" xfId="0" applyFont="1" applyFill="1" applyBorder="1" applyAlignment="1">
      <alignment horizontal="center" vertical="center"/>
    </xf>
    <xf numFmtId="0" fontId="28" fillId="17" borderId="32" xfId="0" applyFont="1" applyFill="1" applyBorder="1" applyAlignment="1">
      <alignment horizontal="center" vertical="center"/>
    </xf>
    <xf numFmtId="0" fontId="16" fillId="15" borderId="9" xfId="0" applyFont="1" applyFill="1" applyBorder="1" applyAlignment="1">
      <alignment horizontal="center"/>
    </xf>
    <xf numFmtId="0" fontId="9" fillId="0" borderId="10" xfId="0" applyFont="1" applyBorder="1"/>
    <xf numFmtId="0" fontId="17" fillId="15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9" fillId="16" borderId="13" xfId="0" applyFont="1" applyFill="1" applyBorder="1" applyAlignment="1">
      <alignment horizontal="center" vertical="center"/>
    </xf>
    <xf numFmtId="0" fontId="9" fillId="0" borderId="14" xfId="0" applyFont="1" applyBorder="1"/>
    <xf numFmtId="0" fontId="9" fillId="0" borderId="15" xfId="0" applyFont="1" applyBorder="1"/>
    <xf numFmtId="0" fontId="20" fillId="16" borderId="11" xfId="0" applyFont="1" applyFill="1" applyBorder="1" applyAlignment="1">
      <alignment horizontal="left" vertical="center"/>
    </xf>
    <xf numFmtId="0" fontId="9" fillId="0" borderId="17" xfId="0" applyFont="1" applyBorder="1"/>
    <xf numFmtId="0" fontId="9" fillId="0" borderId="18" xfId="0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27" xfId="0" applyFont="1" applyBorder="1"/>
    <xf numFmtId="0" fontId="28" fillId="18" borderId="29" xfId="0" applyFont="1" applyFill="1" applyBorder="1" applyAlignment="1">
      <alignment horizontal="center" vertical="center"/>
    </xf>
    <xf numFmtId="0" fontId="29" fillId="16" borderId="0" xfId="0" applyFont="1" applyFill="1" applyAlignment="1">
      <alignment horizontal="left" vertical="center" wrapText="1"/>
    </xf>
    <xf numFmtId="0" fontId="33" fillId="14" borderId="0" xfId="0" applyFont="1" applyFill="1" applyAlignment="1" applyProtection="1">
      <alignment horizontal="center" vertical="center"/>
      <protection hidden="1"/>
    </xf>
    <xf numFmtId="0" fontId="14" fillId="14" borderId="0" xfId="0" applyFont="1" applyFill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8" fillId="11" borderId="4" xfId="0" applyFont="1" applyFill="1" applyBorder="1" applyAlignment="1" applyProtection="1">
      <alignment horizontal="center"/>
      <protection hidden="1"/>
    </xf>
    <xf numFmtId="0" fontId="8" fillId="11" borderId="5" xfId="0" applyFont="1" applyFill="1" applyBorder="1" applyAlignment="1" applyProtection="1">
      <alignment horizontal="center"/>
      <protection hidden="1"/>
    </xf>
    <xf numFmtId="0" fontId="0" fillId="8" borderId="6" xfId="0" applyFill="1" applyBorder="1" applyAlignment="1" applyProtection="1">
      <alignment horizontal="center"/>
      <protection hidden="1"/>
    </xf>
    <xf numFmtId="0" fontId="0" fillId="8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34" fillId="11" borderId="3" xfId="0" applyFont="1" applyFill="1" applyBorder="1" applyAlignment="1" applyProtection="1">
      <alignment horizontal="center"/>
      <protection hidden="1"/>
    </xf>
    <xf numFmtId="0" fontId="35" fillId="17" borderId="28" xfId="0" applyFont="1" applyFill="1" applyBorder="1" applyAlignment="1">
      <alignment horizontal="center"/>
    </xf>
    <xf numFmtId="0" fontId="36" fillId="0" borderId="29" xfId="0" applyFont="1" applyBorder="1"/>
    <xf numFmtId="0" fontId="36" fillId="0" borderId="30" xfId="0" applyFont="1" applyBorder="1"/>
  </cellXfs>
  <cellStyles count="46">
    <cellStyle name="Normal" xfId="0" builtinId="0"/>
    <cellStyle name="Normal 10" xfId="25"/>
    <cellStyle name="Normal 11" xfId="36"/>
    <cellStyle name="Normal 12" xfId="38"/>
    <cellStyle name="Normal 13" xfId="40"/>
    <cellStyle name="Normal 14" xfId="41"/>
    <cellStyle name="Normal 15" xfId="2"/>
    <cellStyle name="Normal 19" xfId="45"/>
    <cellStyle name="Normal 2" xfId="4"/>
    <cellStyle name="Normal 2 2" xfId="6"/>
    <cellStyle name="Normal 2 2 2" xfId="42"/>
    <cellStyle name="Normal 2 3" xfId="19"/>
    <cellStyle name="Normal 2 4" xfId="15"/>
    <cellStyle name="Normal 2 5" xfId="28"/>
    <cellStyle name="Normal 2 6" xfId="26"/>
    <cellStyle name="Normal 2 7" xfId="43"/>
    <cellStyle name="Normal 2 7 2" xfId="44"/>
    <cellStyle name="Normal 3" xfId="3"/>
    <cellStyle name="Normal 3 2" xfId="18"/>
    <cellStyle name="Normal 3 3" xfId="14"/>
    <cellStyle name="Normal 3 3 2" xfId="33"/>
    <cellStyle name="Normal 4" xfId="5"/>
    <cellStyle name="Normal 4 2" xfId="20"/>
    <cellStyle name="Normal 4 2 2" xfId="34"/>
    <cellStyle name="Normal 4 3" xfId="12"/>
    <cellStyle name="Normal 4 4" xfId="29"/>
    <cellStyle name="Normal 4 5" xfId="39"/>
    <cellStyle name="Normal 5" xfId="7"/>
    <cellStyle name="Normal 5 2" xfId="21"/>
    <cellStyle name="Normal 5 2 2" xfId="35"/>
    <cellStyle name="Normal 5 3" xfId="30"/>
    <cellStyle name="Normal 6" xfId="8"/>
    <cellStyle name="Normal 6 2" xfId="22"/>
    <cellStyle name="Normal 7" xfId="17"/>
    <cellStyle name="Normal 8" xfId="11"/>
    <cellStyle name="Normal 8 2" xfId="32"/>
    <cellStyle name="Normal 9" xfId="27"/>
    <cellStyle name="Porcentagem" xfId="1" builtinId="5"/>
    <cellStyle name="Porcentagem 2" xfId="9"/>
    <cellStyle name="Porcentagem 2 2" xfId="16"/>
    <cellStyle name="Porcentagem 3" xfId="13"/>
    <cellStyle name="Porcentagem 3 2" xfId="23"/>
    <cellStyle name="Porcentagem 4" xfId="24"/>
    <cellStyle name="Porcentagem 5" xfId="31"/>
    <cellStyle name="Porcentagem 6" xfId="10"/>
    <cellStyle name="Vírgula 2" xfId="37"/>
  </cellStyles>
  <dxfs count="3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fgColor rgb="FFFF2929"/>
          <bgColor rgb="FFFF2929"/>
        </patternFill>
      </fill>
    </dxf>
    <dxf>
      <fill>
        <patternFill patternType="solid">
          <fgColor rgb="FFF5862B"/>
          <bgColor rgb="FFF5862B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2929"/>
          <bgColor rgb="FFFF2929"/>
        </patternFill>
      </fill>
    </dxf>
    <dxf>
      <fill>
        <patternFill patternType="solid">
          <fgColor rgb="FFF5862B"/>
          <bgColor rgb="FFF5862B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2929"/>
          <bgColor rgb="FFFF2929"/>
        </patternFill>
      </fill>
    </dxf>
    <dxf>
      <fill>
        <patternFill patternType="solid">
          <fgColor rgb="FFF5862B"/>
          <bgColor rgb="FFF5862B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D8670A"/>
      <color rgb="FF99FFCC"/>
      <color rgb="FFFD6E6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Plan2!$F$2</c:f>
              <c:strCache>
                <c:ptCount val="1"/>
                <c:pt idx="0">
                  <c:v>MATEMÁTICA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Plan2!$G$1:$Z$1</c:f>
              <c:strCache>
                <c:ptCount val="2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  <c:pt idx="12">
                  <c:v>Q13</c:v>
                </c:pt>
                <c:pt idx="13">
                  <c:v>Q14</c:v>
                </c:pt>
                <c:pt idx="14">
                  <c:v>Q15</c:v>
                </c:pt>
                <c:pt idx="15">
                  <c:v>Q16</c:v>
                </c:pt>
                <c:pt idx="16">
                  <c:v>Q17</c:v>
                </c:pt>
                <c:pt idx="17">
                  <c:v>Q18</c:v>
                </c:pt>
                <c:pt idx="18">
                  <c:v>Q19</c:v>
                </c:pt>
                <c:pt idx="19">
                  <c:v>Q20</c:v>
                </c:pt>
              </c:strCache>
            </c:strRef>
          </c:cat>
          <c:val>
            <c:numRef>
              <c:f>Plan2!$G$2:$Z$2</c:f>
              <c:numCache>
                <c:formatCode>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32192"/>
        <c:axId val="215033728"/>
      </c:barChart>
      <c:catAx>
        <c:axId val="21503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5033728"/>
        <c:crosses val="autoZero"/>
        <c:auto val="1"/>
        <c:lblAlgn val="ctr"/>
        <c:lblOffset val="100"/>
        <c:noMultiLvlLbl val="0"/>
      </c:catAx>
      <c:valAx>
        <c:axId val="2150337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503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Plan2!$F$6</c:f>
              <c:strCache>
                <c:ptCount val="1"/>
                <c:pt idx="0">
                  <c:v>LÍNGUA PORTUGUESA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Plan2!$G$5:$Z$5</c:f>
              <c:strCache>
                <c:ptCount val="20"/>
                <c:pt idx="0">
                  <c:v>Q21</c:v>
                </c:pt>
                <c:pt idx="1">
                  <c:v>Q22</c:v>
                </c:pt>
                <c:pt idx="2">
                  <c:v>Q23</c:v>
                </c:pt>
                <c:pt idx="3">
                  <c:v>Q24</c:v>
                </c:pt>
                <c:pt idx="4">
                  <c:v>Q25</c:v>
                </c:pt>
                <c:pt idx="5">
                  <c:v>Q26</c:v>
                </c:pt>
                <c:pt idx="6">
                  <c:v>Q27</c:v>
                </c:pt>
                <c:pt idx="7">
                  <c:v>Q28</c:v>
                </c:pt>
                <c:pt idx="8">
                  <c:v>Q29</c:v>
                </c:pt>
                <c:pt idx="9">
                  <c:v>Q30</c:v>
                </c:pt>
                <c:pt idx="10">
                  <c:v>Q31</c:v>
                </c:pt>
                <c:pt idx="11">
                  <c:v>Q32</c:v>
                </c:pt>
                <c:pt idx="12">
                  <c:v>Q33</c:v>
                </c:pt>
                <c:pt idx="13">
                  <c:v>Q34</c:v>
                </c:pt>
                <c:pt idx="14">
                  <c:v>Q35</c:v>
                </c:pt>
                <c:pt idx="15">
                  <c:v>Q36</c:v>
                </c:pt>
                <c:pt idx="16">
                  <c:v>Q37</c:v>
                </c:pt>
                <c:pt idx="17">
                  <c:v>Q38</c:v>
                </c:pt>
                <c:pt idx="18">
                  <c:v>Q39</c:v>
                </c:pt>
                <c:pt idx="19">
                  <c:v>Q40</c:v>
                </c:pt>
              </c:strCache>
            </c:strRef>
          </c:cat>
          <c:val>
            <c:numRef>
              <c:f>Plan2!$G$6:$Z$6</c:f>
              <c:numCache>
                <c:formatCode>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91072"/>
        <c:axId val="215092608"/>
      </c:barChart>
      <c:catAx>
        <c:axId val="2150910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5092608"/>
        <c:crosses val="autoZero"/>
        <c:auto val="1"/>
        <c:lblAlgn val="ctr"/>
        <c:lblOffset val="100"/>
        <c:noMultiLvlLbl val="0"/>
      </c:catAx>
      <c:valAx>
        <c:axId val="2150926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5091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Plan2!$F$9</c:f>
              <c:strCache>
                <c:ptCount val="1"/>
                <c:pt idx="0">
                  <c:v>CIÊNCIAS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Plan2!$G$8:$Z$8</c:f>
              <c:strCache>
                <c:ptCount val="20"/>
                <c:pt idx="0">
                  <c:v>Q41</c:v>
                </c:pt>
                <c:pt idx="1">
                  <c:v>Q42</c:v>
                </c:pt>
                <c:pt idx="2">
                  <c:v>Q43</c:v>
                </c:pt>
                <c:pt idx="3">
                  <c:v>Q44</c:v>
                </c:pt>
                <c:pt idx="4">
                  <c:v>Q45</c:v>
                </c:pt>
                <c:pt idx="5">
                  <c:v>Q46</c:v>
                </c:pt>
                <c:pt idx="6">
                  <c:v>Q47</c:v>
                </c:pt>
                <c:pt idx="7">
                  <c:v>Q48</c:v>
                </c:pt>
                <c:pt idx="8">
                  <c:v>Q49</c:v>
                </c:pt>
                <c:pt idx="9">
                  <c:v>Q50</c:v>
                </c:pt>
                <c:pt idx="10">
                  <c:v>Q51</c:v>
                </c:pt>
                <c:pt idx="11">
                  <c:v>Q52</c:v>
                </c:pt>
                <c:pt idx="12">
                  <c:v>Q53</c:v>
                </c:pt>
                <c:pt idx="13">
                  <c:v>Q54</c:v>
                </c:pt>
                <c:pt idx="14">
                  <c:v>Q55</c:v>
                </c:pt>
                <c:pt idx="15">
                  <c:v>Q56</c:v>
                </c:pt>
                <c:pt idx="16">
                  <c:v>Q57</c:v>
                </c:pt>
                <c:pt idx="17">
                  <c:v>Q58</c:v>
                </c:pt>
                <c:pt idx="18">
                  <c:v>Q59</c:v>
                </c:pt>
                <c:pt idx="19">
                  <c:v>Q60</c:v>
                </c:pt>
              </c:strCache>
            </c:strRef>
          </c:cat>
          <c:val>
            <c:numRef>
              <c:f>Plan2!$G$9:$Z$9</c:f>
              <c:numCache>
                <c:formatCode>0%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21280"/>
        <c:axId val="215123072"/>
      </c:barChart>
      <c:catAx>
        <c:axId val="2151212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5123072"/>
        <c:crosses val="autoZero"/>
        <c:auto val="1"/>
        <c:lblAlgn val="ctr"/>
        <c:lblOffset val="100"/>
        <c:noMultiLvlLbl val="0"/>
      </c:catAx>
      <c:valAx>
        <c:axId val="2151230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5121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226472938802783E-2"/>
          <c:y val="2.8252405949256338E-2"/>
          <c:w val="0.90223887571457895"/>
          <c:h val="0.689216608340623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Plan2!$F$12</c:f>
              <c:strCache>
                <c:ptCount val="1"/>
                <c:pt idx="0">
                  <c:v>GEOGRAFIA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Plan2!$G$11:$P$11</c:f>
              <c:strCache>
                <c:ptCount val="10"/>
                <c:pt idx="0">
                  <c:v>Q61</c:v>
                </c:pt>
                <c:pt idx="1">
                  <c:v>Q62</c:v>
                </c:pt>
                <c:pt idx="2">
                  <c:v>Q63</c:v>
                </c:pt>
                <c:pt idx="3">
                  <c:v>Q64</c:v>
                </c:pt>
                <c:pt idx="4">
                  <c:v>Q65</c:v>
                </c:pt>
                <c:pt idx="5">
                  <c:v>Q66</c:v>
                </c:pt>
                <c:pt idx="6">
                  <c:v>Q67</c:v>
                </c:pt>
                <c:pt idx="7">
                  <c:v>Q68</c:v>
                </c:pt>
                <c:pt idx="8">
                  <c:v>Q69</c:v>
                </c:pt>
                <c:pt idx="9">
                  <c:v>Q70</c:v>
                </c:pt>
              </c:strCache>
            </c:strRef>
          </c:cat>
          <c:val>
            <c:numRef>
              <c:f>Plan2!$G$12:$P$12</c:f>
              <c:numCache>
                <c:formatCode>0%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39456"/>
        <c:axId val="215140992"/>
      </c:barChart>
      <c:catAx>
        <c:axId val="21513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5140992"/>
        <c:crosses val="autoZero"/>
        <c:auto val="1"/>
        <c:lblAlgn val="ctr"/>
        <c:lblOffset val="100"/>
        <c:noMultiLvlLbl val="0"/>
      </c:catAx>
      <c:valAx>
        <c:axId val="215140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5139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118016</xdr:colOff>
      <xdr:row>52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4849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0</xdr:rowOff>
    </xdr:from>
    <xdr:ext cx="1047750" cy="819150"/>
    <xdr:pic>
      <xdr:nvPicPr>
        <xdr:cNvPr id="3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0"/>
          <a:ext cx="1047750" cy="8191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138112</xdr:rowOff>
    </xdr:from>
    <xdr:to>
      <xdr:col>4</xdr:col>
      <xdr:colOff>4305300</xdr:colOff>
      <xdr:row>31</xdr:row>
      <xdr:rowOff>39687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4762</xdr:rowOff>
    </xdr:from>
    <xdr:to>
      <xdr:col>4</xdr:col>
      <xdr:colOff>4305300</xdr:colOff>
      <xdr:row>51</xdr:row>
      <xdr:rowOff>96837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69</xdr:row>
      <xdr:rowOff>77787</xdr:rowOff>
    </xdr:from>
    <xdr:to>
      <xdr:col>79</xdr:col>
      <xdr:colOff>19050</xdr:colOff>
      <xdr:row>83</xdr:row>
      <xdr:rowOff>153987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52</xdr:row>
      <xdr:rowOff>173037</xdr:rowOff>
    </xdr:from>
    <xdr:to>
      <xdr:col>4</xdr:col>
      <xdr:colOff>4305299</xdr:colOff>
      <xdr:row>67</xdr:row>
      <xdr:rowOff>58737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47625</xdr:colOff>
      <xdr:row>0</xdr:row>
      <xdr:rowOff>79375</xdr:rowOff>
    </xdr:from>
    <xdr:ext cx="1539875" cy="1193800"/>
    <xdr:pic>
      <xdr:nvPicPr>
        <xdr:cNvPr id="7" name="image2.png" title="Imagem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7625" y="79375"/>
          <a:ext cx="1539875" cy="1193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X12"/>
  <sheetViews>
    <sheetView workbookViewId="0">
      <selection activeCell="F10" sqref="F10"/>
    </sheetView>
  </sheetViews>
  <sheetFormatPr defaultRowHeight="15" x14ac:dyDescent="0.25"/>
  <cols>
    <col min="1" max="1" width="11.85546875" bestFit="1" customWidth="1"/>
    <col min="2" max="2" width="9.5703125" bestFit="1" customWidth="1"/>
    <col min="3" max="3" width="26.28515625" bestFit="1" customWidth="1"/>
    <col min="4" max="4" width="7.42578125" bestFit="1" customWidth="1"/>
    <col min="5" max="5" width="18.85546875" bestFit="1" customWidth="1"/>
    <col min="6" max="6" width="20.28515625" style="2" bestFit="1" customWidth="1"/>
    <col min="7" max="51" width="4.5703125" bestFit="1" customWidth="1"/>
    <col min="52" max="52" width="4.42578125" bestFit="1" customWidth="1"/>
    <col min="53" max="76" width="4.5703125" bestFit="1" customWidth="1"/>
  </cols>
  <sheetData>
    <row r="1" spans="1:7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9" t="s">
        <v>8</v>
      </c>
      <c r="H1" s="9" t="s">
        <v>9</v>
      </c>
      <c r="I1" s="9" t="s">
        <v>10</v>
      </c>
      <c r="J1" s="9" t="s">
        <v>11</v>
      </c>
      <c r="K1" s="9" t="s">
        <v>12</v>
      </c>
      <c r="L1" s="9" t="s">
        <v>13</v>
      </c>
      <c r="M1" s="9" t="s">
        <v>14</v>
      </c>
      <c r="N1" s="9" t="s">
        <v>15</v>
      </c>
      <c r="O1" s="9" t="s">
        <v>16</v>
      </c>
      <c r="P1" s="9" t="s">
        <v>17</v>
      </c>
      <c r="Q1" s="9" t="s">
        <v>18</v>
      </c>
      <c r="R1" s="9" t="s">
        <v>19</v>
      </c>
      <c r="S1" s="9" t="s">
        <v>20</v>
      </c>
      <c r="T1" s="9" t="s">
        <v>21</v>
      </c>
      <c r="U1" s="9" t="s">
        <v>22</v>
      </c>
      <c r="V1" s="9" t="s">
        <v>23</v>
      </c>
      <c r="W1" s="9" t="s">
        <v>24</v>
      </c>
      <c r="X1" s="9" t="s">
        <v>25</v>
      </c>
      <c r="Y1" s="9" t="s">
        <v>26</v>
      </c>
      <c r="Z1" s="9" t="s">
        <v>27</v>
      </c>
      <c r="AA1" s="8" t="s">
        <v>28</v>
      </c>
      <c r="AB1" s="8" t="s">
        <v>29</v>
      </c>
      <c r="AC1" s="8" t="s">
        <v>30</v>
      </c>
      <c r="AD1" s="8" t="s">
        <v>31</v>
      </c>
      <c r="AE1" s="8" t="s">
        <v>32</v>
      </c>
      <c r="AF1" s="8" t="s">
        <v>33</v>
      </c>
      <c r="AG1" s="8" t="s">
        <v>34</v>
      </c>
      <c r="AH1" s="8" t="s">
        <v>35</v>
      </c>
      <c r="AI1" s="8" t="s">
        <v>36</v>
      </c>
      <c r="AJ1" s="8" t="s">
        <v>37</v>
      </c>
      <c r="AK1" s="8" t="s">
        <v>38</v>
      </c>
      <c r="AL1" s="8" t="s">
        <v>39</v>
      </c>
      <c r="AM1" s="8" t="s">
        <v>40</v>
      </c>
      <c r="AN1" s="8" t="s">
        <v>41</v>
      </c>
      <c r="AO1" s="8" t="s">
        <v>42</v>
      </c>
      <c r="AP1" s="8" t="s">
        <v>43</v>
      </c>
      <c r="AQ1" s="8" t="s">
        <v>44</v>
      </c>
      <c r="AR1" s="8" t="s">
        <v>45</v>
      </c>
      <c r="AS1" s="8" t="s">
        <v>46</v>
      </c>
      <c r="AT1" s="8" t="s">
        <v>47</v>
      </c>
      <c r="AU1" s="10" t="s">
        <v>48</v>
      </c>
      <c r="AV1" s="10" t="s">
        <v>49</v>
      </c>
      <c r="AW1" s="10" t="s">
        <v>50</v>
      </c>
      <c r="AX1" s="10" t="s">
        <v>51</v>
      </c>
      <c r="AY1" s="10" t="s">
        <v>52</v>
      </c>
      <c r="AZ1" s="10" t="s">
        <v>53</v>
      </c>
      <c r="BA1" s="10" t="s">
        <v>54</v>
      </c>
      <c r="BB1" s="10" t="s">
        <v>55</v>
      </c>
      <c r="BC1" s="10" t="s">
        <v>56</v>
      </c>
      <c r="BD1" s="10" t="s">
        <v>57</v>
      </c>
      <c r="BE1" s="10" t="s">
        <v>58</v>
      </c>
      <c r="BF1" s="10" t="s">
        <v>59</v>
      </c>
      <c r="BG1" s="10" t="s">
        <v>60</v>
      </c>
      <c r="BH1" s="10" t="s">
        <v>61</v>
      </c>
      <c r="BI1" s="10" t="s">
        <v>62</v>
      </c>
      <c r="BJ1" s="10" t="s">
        <v>63</v>
      </c>
      <c r="BK1" s="10" t="s">
        <v>64</v>
      </c>
      <c r="BL1" s="10" t="s">
        <v>65</v>
      </c>
      <c r="BM1" s="10" t="s">
        <v>66</v>
      </c>
      <c r="BN1" s="10" t="s">
        <v>67</v>
      </c>
      <c r="BO1" s="12" t="s">
        <v>68</v>
      </c>
      <c r="BP1" s="12" t="s">
        <v>69</v>
      </c>
      <c r="BQ1" s="12" t="s">
        <v>70</v>
      </c>
      <c r="BR1" s="12" t="s">
        <v>71</v>
      </c>
      <c r="BS1" s="12" t="s">
        <v>72</v>
      </c>
      <c r="BT1" s="12" t="s">
        <v>73</v>
      </c>
      <c r="BU1" s="12" t="s">
        <v>74</v>
      </c>
      <c r="BV1" s="12" t="s">
        <v>75</v>
      </c>
      <c r="BW1" s="12" t="s">
        <v>76</v>
      </c>
      <c r="BX1" s="12" t="s">
        <v>77</v>
      </c>
    </row>
    <row r="2" spans="1:76" x14ac:dyDescent="0.25">
      <c r="A2" s="5" t="s">
        <v>78</v>
      </c>
      <c r="B2" s="5" t="s">
        <v>79</v>
      </c>
      <c r="C2" s="5" t="s">
        <v>81</v>
      </c>
      <c r="D2" s="5" t="s">
        <v>80</v>
      </c>
      <c r="E2" s="5" t="s">
        <v>82</v>
      </c>
      <c r="F2" s="5" t="s">
        <v>88</v>
      </c>
      <c r="G2" s="11" t="e">
        <f>GRÁFICOS!J10</f>
        <v>#N/A</v>
      </c>
      <c r="H2" s="11" t="e">
        <f>GRÁFICOS!K10</f>
        <v>#N/A</v>
      </c>
      <c r="I2" s="11" t="e">
        <f>GRÁFICOS!L10</f>
        <v>#N/A</v>
      </c>
      <c r="J2" s="11" t="e">
        <f>GRÁFICOS!M10</f>
        <v>#N/A</v>
      </c>
      <c r="K2" s="11" t="e">
        <f>GRÁFICOS!N10</f>
        <v>#N/A</v>
      </c>
      <c r="L2" s="11" t="e">
        <f>GRÁFICOS!O10</f>
        <v>#N/A</v>
      </c>
      <c r="M2" s="11" t="e">
        <f>GRÁFICOS!P10</f>
        <v>#N/A</v>
      </c>
      <c r="N2" s="11" t="e">
        <f>GRÁFICOS!Q10</f>
        <v>#N/A</v>
      </c>
      <c r="O2" s="11" t="e">
        <f>GRÁFICOS!R10</f>
        <v>#N/A</v>
      </c>
      <c r="P2" s="11" t="e">
        <f>GRÁFICOS!S10</f>
        <v>#N/A</v>
      </c>
      <c r="Q2" s="11" t="e">
        <f>GRÁFICOS!T10</f>
        <v>#N/A</v>
      </c>
      <c r="R2" s="11" t="e">
        <f>GRÁFICOS!U10</f>
        <v>#N/A</v>
      </c>
      <c r="S2" s="11" t="e">
        <f>GRÁFICOS!V10</f>
        <v>#N/A</v>
      </c>
      <c r="T2" s="11" t="e">
        <f>GRÁFICOS!W10</f>
        <v>#N/A</v>
      </c>
      <c r="U2" s="11" t="e">
        <f>GRÁFICOS!X10</f>
        <v>#N/A</v>
      </c>
      <c r="V2" s="11" t="e">
        <f>GRÁFICOS!Y10</f>
        <v>#N/A</v>
      </c>
      <c r="W2" s="11" t="e">
        <f>GRÁFICOS!Z10</f>
        <v>#N/A</v>
      </c>
      <c r="X2" s="11" t="e">
        <f>GRÁFICOS!AA10</f>
        <v>#N/A</v>
      </c>
      <c r="Y2" s="11" t="e">
        <f>GRÁFICOS!AB10</f>
        <v>#N/A</v>
      </c>
      <c r="Z2" s="11" t="e">
        <f>GRÁFICOS!AC10</f>
        <v>#N/A</v>
      </c>
      <c r="AA2" s="11" t="e">
        <f>GRÁFICOS!AD10</f>
        <v>#N/A</v>
      </c>
      <c r="AB2" s="11" t="e">
        <f>GRÁFICOS!AE10</f>
        <v>#N/A</v>
      </c>
      <c r="AC2" s="11" t="e">
        <f>GRÁFICOS!AF10</f>
        <v>#N/A</v>
      </c>
      <c r="AD2" s="11" t="e">
        <f>GRÁFICOS!AG10</f>
        <v>#N/A</v>
      </c>
      <c r="AE2" s="11" t="e">
        <f>GRÁFICOS!AH10</f>
        <v>#N/A</v>
      </c>
      <c r="AF2" s="11" t="e">
        <f>GRÁFICOS!AI10</f>
        <v>#N/A</v>
      </c>
      <c r="AG2" s="11" t="e">
        <f>GRÁFICOS!AJ10</f>
        <v>#N/A</v>
      </c>
      <c r="AH2" s="11" t="e">
        <f>GRÁFICOS!AK10</f>
        <v>#N/A</v>
      </c>
      <c r="AI2" s="11" t="e">
        <f>GRÁFICOS!AL10</f>
        <v>#N/A</v>
      </c>
      <c r="AJ2" s="11" t="e">
        <f>GRÁFICOS!AM10</f>
        <v>#N/A</v>
      </c>
      <c r="AK2" s="11" t="e">
        <f>GRÁFICOS!AN10</f>
        <v>#N/A</v>
      </c>
      <c r="AL2" s="11" t="e">
        <f>GRÁFICOS!AO10</f>
        <v>#N/A</v>
      </c>
      <c r="AM2" s="11" t="e">
        <f>GRÁFICOS!AP10</f>
        <v>#N/A</v>
      </c>
      <c r="AN2" s="11" t="e">
        <f>GRÁFICOS!AQ10</f>
        <v>#N/A</v>
      </c>
      <c r="AO2" s="11" t="e">
        <f>GRÁFICOS!AR10</f>
        <v>#N/A</v>
      </c>
      <c r="AP2" s="11" t="e">
        <f>GRÁFICOS!AS10</f>
        <v>#N/A</v>
      </c>
      <c r="AQ2" s="11" t="e">
        <f>GRÁFICOS!AT10</f>
        <v>#N/A</v>
      </c>
      <c r="AR2" s="11" t="e">
        <f>GRÁFICOS!AU10</f>
        <v>#N/A</v>
      </c>
      <c r="AS2" s="11" t="e">
        <f>GRÁFICOS!AV10</f>
        <v>#N/A</v>
      </c>
      <c r="AT2" s="11" t="e">
        <f>GRÁFICOS!AW10</f>
        <v>#N/A</v>
      </c>
      <c r="AU2" s="11" t="e">
        <f>GRÁFICOS!AX10</f>
        <v>#N/A</v>
      </c>
      <c r="AV2" s="11" t="e">
        <f>GRÁFICOS!AY10</f>
        <v>#N/A</v>
      </c>
      <c r="AW2" s="11" t="e">
        <f>GRÁFICOS!AZ10</f>
        <v>#N/A</v>
      </c>
      <c r="AX2" s="11" t="e">
        <f>GRÁFICOS!BA10</f>
        <v>#N/A</v>
      </c>
      <c r="AY2" s="11" t="e">
        <f>GRÁFICOS!BB10</f>
        <v>#N/A</v>
      </c>
      <c r="AZ2" s="11" t="e">
        <f>GRÁFICOS!BC10</f>
        <v>#N/A</v>
      </c>
      <c r="BA2" s="11" t="e">
        <f>GRÁFICOS!BD10</f>
        <v>#N/A</v>
      </c>
      <c r="BB2" s="11" t="e">
        <f>GRÁFICOS!BE10</f>
        <v>#N/A</v>
      </c>
      <c r="BC2" s="11" t="e">
        <f>GRÁFICOS!BF10</f>
        <v>#N/A</v>
      </c>
      <c r="BD2" s="11" t="e">
        <f>GRÁFICOS!BG10</f>
        <v>#N/A</v>
      </c>
      <c r="BE2" s="11" t="e">
        <f>GRÁFICOS!BH10</f>
        <v>#N/A</v>
      </c>
      <c r="BF2" s="11" t="e">
        <f>GRÁFICOS!BI10</f>
        <v>#N/A</v>
      </c>
      <c r="BG2" s="11" t="e">
        <f>GRÁFICOS!BJ10</f>
        <v>#N/A</v>
      </c>
      <c r="BH2" s="11" t="e">
        <f>GRÁFICOS!BK10</f>
        <v>#N/A</v>
      </c>
      <c r="BI2" s="11" t="e">
        <f>GRÁFICOS!BL10</f>
        <v>#N/A</v>
      </c>
      <c r="BJ2" s="11" t="e">
        <f>GRÁFICOS!BM10</f>
        <v>#N/A</v>
      </c>
      <c r="BK2" s="11" t="e">
        <f>GRÁFICOS!BN10</f>
        <v>#N/A</v>
      </c>
      <c r="BL2" s="11" t="e">
        <f>GRÁFICOS!BO10</f>
        <v>#N/A</v>
      </c>
      <c r="BM2" s="11" t="e">
        <f>GRÁFICOS!BP10</f>
        <v>#N/A</v>
      </c>
      <c r="BN2" s="11" t="e">
        <f>GRÁFICOS!BQ10</f>
        <v>#N/A</v>
      </c>
      <c r="BO2" s="11" t="e">
        <f>GRÁFICOS!BR10</f>
        <v>#N/A</v>
      </c>
      <c r="BP2" s="11" t="e">
        <f>GRÁFICOS!BS10</f>
        <v>#N/A</v>
      </c>
      <c r="BQ2" s="11" t="e">
        <f>GRÁFICOS!BT10</f>
        <v>#N/A</v>
      </c>
      <c r="BR2" s="11" t="e">
        <f>GRÁFICOS!BU10</f>
        <v>#N/A</v>
      </c>
      <c r="BS2" s="11" t="e">
        <f>GRÁFICOS!BV10</f>
        <v>#N/A</v>
      </c>
      <c r="BT2" s="11" t="e">
        <f>GRÁFICOS!BW10</f>
        <v>#N/A</v>
      </c>
      <c r="BU2" s="11" t="e">
        <f>GRÁFICOS!BX10</f>
        <v>#N/A</v>
      </c>
      <c r="BV2" s="11" t="e">
        <f>GRÁFICOS!BY10</f>
        <v>#N/A</v>
      </c>
      <c r="BW2" s="11" t="e">
        <f>GRÁFICOS!BZ10</f>
        <v>#N/A</v>
      </c>
      <c r="BX2" s="11" t="e">
        <f>GRÁFICOS!CA10</f>
        <v>#N/A</v>
      </c>
    </row>
    <row r="5" spans="1:76" ht="25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/>
      <c r="G5" s="7" t="str">
        <f>AA1</f>
        <v>Q21</v>
      </c>
      <c r="H5" s="7" t="str">
        <f t="shared" ref="H5:Z5" si="0">AB1</f>
        <v>Q22</v>
      </c>
      <c r="I5" s="7" t="str">
        <f t="shared" si="0"/>
        <v>Q23</v>
      </c>
      <c r="J5" s="7" t="str">
        <f t="shared" si="0"/>
        <v>Q24</v>
      </c>
      <c r="K5" s="7" t="str">
        <f t="shared" si="0"/>
        <v>Q25</v>
      </c>
      <c r="L5" s="7" t="str">
        <f t="shared" si="0"/>
        <v>Q26</v>
      </c>
      <c r="M5" s="7" t="str">
        <f t="shared" si="0"/>
        <v>Q27</v>
      </c>
      <c r="N5" s="7" t="str">
        <f t="shared" si="0"/>
        <v>Q28</v>
      </c>
      <c r="O5" s="7" t="str">
        <f t="shared" si="0"/>
        <v>Q29</v>
      </c>
      <c r="P5" s="7" t="str">
        <f t="shared" si="0"/>
        <v>Q30</v>
      </c>
      <c r="Q5" s="7" t="str">
        <f t="shared" si="0"/>
        <v>Q31</v>
      </c>
      <c r="R5" s="7" t="str">
        <f t="shared" si="0"/>
        <v>Q32</v>
      </c>
      <c r="S5" s="7" t="str">
        <f t="shared" si="0"/>
        <v>Q33</v>
      </c>
      <c r="T5" s="7" t="str">
        <f t="shared" si="0"/>
        <v>Q34</v>
      </c>
      <c r="U5" s="7" t="str">
        <f t="shared" si="0"/>
        <v>Q35</v>
      </c>
      <c r="V5" s="7" t="str">
        <f t="shared" si="0"/>
        <v>Q36</v>
      </c>
      <c r="W5" s="7" t="str">
        <f t="shared" si="0"/>
        <v>Q37</v>
      </c>
      <c r="X5" s="7" t="str">
        <f t="shared" si="0"/>
        <v>Q38</v>
      </c>
      <c r="Y5" s="7" t="str">
        <f t="shared" si="0"/>
        <v>Q39</v>
      </c>
      <c r="Z5" s="7" t="str">
        <f t="shared" si="0"/>
        <v>Q40</v>
      </c>
    </row>
    <row r="6" spans="1:76" x14ac:dyDescent="0.25">
      <c r="A6" s="5" t="s">
        <v>78</v>
      </c>
      <c r="B6" s="5" t="s">
        <v>79</v>
      </c>
      <c r="C6" s="5" t="s">
        <v>81</v>
      </c>
      <c r="D6" s="5" t="s">
        <v>80</v>
      </c>
      <c r="E6" s="5" t="s">
        <v>82</v>
      </c>
      <c r="F6" s="5" t="s">
        <v>89</v>
      </c>
      <c r="G6" s="6" t="e">
        <f>AA2</f>
        <v>#N/A</v>
      </c>
      <c r="H6" s="6" t="e">
        <f t="shared" ref="H6" si="1">AB2</f>
        <v>#N/A</v>
      </c>
      <c r="I6" s="6" t="e">
        <f t="shared" ref="I6" si="2">AC2</f>
        <v>#N/A</v>
      </c>
      <c r="J6" s="6" t="e">
        <f t="shared" ref="J6" si="3">AD2</f>
        <v>#N/A</v>
      </c>
      <c r="K6" s="6" t="e">
        <f t="shared" ref="K6" si="4">AE2</f>
        <v>#N/A</v>
      </c>
      <c r="L6" s="6" t="e">
        <f t="shared" ref="L6" si="5">AF2</f>
        <v>#N/A</v>
      </c>
      <c r="M6" s="6" t="e">
        <f t="shared" ref="M6" si="6">AG2</f>
        <v>#N/A</v>
      </c>
      <c r="N6" s="6" t="e">
        <f t="shared" ref="N6" si="7">AH2</f>
        <v>#N/A</v>
      </c>
      <c r="O6" s="6" t="e">
        <f t="shared" ref="O6" si="8">AI2</f>
        <v>#N/A</v>
      </c>
      <c r="P6" s="6" t="e">
        <f t="shared" ref="P6" si="9">AJ2</f>
        <v>#N/A</v>
      </c>
      <c r="Q6" s="6" t="e">
        <f t="shared" ref="Q6" si="10">AK2</f>
        <v>#N/A</v>
      </c>
      <c r="R6" s="6" t="e">
        <f t="shared" ref="R6" si="11">AL2</f>
        <v>#N/A</v>
      </c>
      <c r="S6" s="6" t="e">
        <f t="shared" ref="S6" si="12">AM2</f>
        <v>#N/A</v>
      </c>
      <c r="T6" s="6" t="e">
        <f t="shared" ref="T6" si="13">AN2</f>
        <v>#N/A</v>
      </c>
      <c r="U6" s="6" t="e">
        <f t="shared" ref="U6" si="14">AO2</f>
        <v>#N/A</v>
      </c>
      <c r="V6" s="6" t="e">
        <f t="shared" ref="V6" si="15">AP2</f>
        <v>#N/A</v>
      </c>
      <c r="W6" s="6" t="e">
        <f t="shared" ref="W6" si="16">AQ2</f>
        <v>#N/A</v>
      </c>
      <c r="X6" s="6" t="e">
        <f t="shared" ref="X6" si="17">AR2</f>
        <v>#N/A</v>
      </c>
      <c r="Y6" s="6" t="e">
        <f t="shared" ref="Y6" si="18">AS2</f>
        <v>#N/A</v>
      </c>
      <c r="Z6" s="6" t="e">
        <f t="shared" ref="Z6" si="19">AT2</f>
        <v>#N/A</v>
      </c>
    </row>
    <row r="8" spans="1:76" ht="25.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/>
      <c r="G8" s="3" t="s">
        <v>48</v>
      </c>
      <c r="H8" s="3" t="s">
        <v>49</v>
      </c>
      <c r="I8" s="3" t="s">
        <v>50</v>
      </c>
      <c r="J8" s="3" t="s">
        <v>51</v>
      </c>
      <c r="K8" s="3" t="s">
        <v>52</v>
      </c>
      <c r="L8" s="3" t="s">
        <v>53</v>
      </c>
      <c r="M8" s="3" t="s">
        <v>54</v>
      </c>
      <c r="N8" s="3" t="s">
        <v>55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60</v>
      </c>
      <c r="T8" s="3" t="s">
        <v>61</v>
      </c>
      <c r="U8" s="3" t="s">
        <v>62</v>
      </c>
      <c r="V8" s="3" t="s">
        <v>63</v>
      </c>
      <c r="W8" s="3" t="s">
        <v>64</v>
      </c>
      <c r="X8" s="3" t="s">
        <v>65</v>
      </c>
      <c r="Y8" s="3" t="s">
        <v>66</v>
      </c>
      <c r="Z8" s="3" t="s">
        <v>67</v>
      </c>
    </row>
    <row r="9" spans="1:76" x14ac:dyDescent="0.25">
      <c r="A9" s="5" t="s">
        <v>78</v>
      </c>
      <c r="B9" s="5" t="s">
        <v>79</v>
      </c>
      <c r="C9" s="5" t="s">
        <v>81</v>
      </c>
      <c r="D9" s="5" t="s">
        <v>80</v>
      </c>
      <c r="E9" s="5" t="s">
        <v>82</v>
      </c>
      <c r="F9" s="5" t="s">
        <v>90</v>
      </c>
      <c r="G9" s="6" t="e">
        <f>AU2</f>
        <v>#N/A</v>
      </c>
      <c r="H9" s="6" t="e">
        <f t="shared" ref="H9" si="20">AV2</f>
        <v>#N/A</v>
      </c>
      <c r="I9" s="6" t="e">
        <f t="shared" ref="I9" si="21">AW2</f>
        <v>#N/A</v>
      </c>
      <c r="J9" s="6" t="e">
        <f t="shared" ref="J9" si="22">AX2</f>
        <v>#N/A</v>
      </c>
      <c r="K9" s="6" t="e">
        <f t="shared" ref="K9" si="23">AY2</f>
        <v>#N/A</v>
      </c>
      <c r="L9" s="6" t="e">
        <f t="shared" ref="L9" si="24">AZ2</f>
        <v>#N/A</v>
      </c>
      <c r="M9" s="6" t="e">
        <f t="shared" ref="M9" si="25">BA2</f>
        <v>#N/A</v>
      </c>
      <c r="N9" s="6" t="e">
        <f t="shared" ref="N9" si="26">BB2</f>
        <v>#N/A</v>
      </c>
      <c r="O9" s="6" t="e">
        <f t="shared" ref="O9" si="27">BC2</f>
        <v>#N/A</v>
      </c>
      <c r="P9" s="6" t="e">
        <f t="shared" ref="P9" si="28">BD2</f>
        <v>#N/A</v>
      </c>
      <c r="Q9" s="6" t="e">
        <f t="shared" ref="Q9" si="29">BE2</f>
        <v>#N/A</v>
      </c>
      <c r="R9" s="6" t="e">
        <f t="shared" ref="R9" si="30">BF2</f>
        <v>#N/A</v>
      </c>
      <c r="S9" s="6" t="e">
        <f t="shared" ref="S9" si="31">BG2</f>
        <v>#N/A</v>
      </c>
      <c r="T9" s="6" t="e">
        <f t="shared" ref="T9" si="32">BH2</f>
        <v>#N/A</v>
      </c>
      <c r="U9" s="6" t="e">
        <f t="shared" ref="U9" si="33">BI2</f>
        <v>#N/A</v>
      </c>
      <c r="V9" s="6" t="e">
        <f t="shared" ref="V9" si="34">BJ2</f>
        <v>#N/A</v>
      </c>
      <c r="W9" s="6" t="e">
        <f t="shared" ref="W9" si="35">BK2</f>
        <v>#N/A</v>
      </c>
      <c r="X9" s="6" t="e">
        <f t="shared" ref="X9" si="36">BL2</f>
        <v>#N/A</v>
      </c>
      <c r="Y9" s="6" t="e">
        <f t="shared" ref="Y9" si="37">BM2</f>
        <v>#N/A</v>
      </c>
      <c r="Z9" s="6" t="e">
        <f t="shared" ref="Z9" si="38">BN2</f>
        <v>#N/A</v>
      </c>
    </row>
    <row r="11" spans="1:76" ht="25.5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/>
      <c r="G11" s="4" t="s">
        <v>68</v>
      </c>
      <c r="H11" s="4" t="s">
        <v>69</v>
      </c>
      <c r="I11" s="4" t="s">
        <v>70</v>
      </c>
      <c r="J11" s="4" t="s">
        <v>71</v>
      </c>
      <c r="K11" s="4" t="s">
        <v>72</v>
      </c>
      <c r="L11" s="4" t="s">
        <v>73</v>
      </c>
      <c r="M11" s="4" t="s">
        <v>74</v>
      </c>
      <c r="N11" s="4" t="s">
        <v>75</v>
      </c>
      <c r="O11" s="4" t="s">
        <v>76</v>
      </c>
      <c r="P11" s="4" t="s">
        <v>77</v>
      </c>
      <c r="Q11" s="2"/>
    </row>
    <row r="12" spans="1:76" x14ac:dyDescent="0.25">
      <c r="A12" s="5" t="s">
        <v>78</v>
      </c>
      <c r="B12" s="5" t="s">
        <v>79</v>
      </c>
      <c r="C12" s="5" t="s">
        <v>81</v>
      </c>
      <c r="D12" s="5" t="s">
        <v>80</v>
      </c>
      <c r="E12" s="5" t="s">
        <v>82</v>
      </c>
      <c r="F12" s="5" t="s">
        <v>91</v>
      </c>
      <c r="G12" s="6" t="e">
        <f>BO2</f>
        <v>#N/A</v>
      </c>
      <c r="H12" s="6" t="e">
        <f t="shared" ref="H12" si="39">BP2</f>
        <v>#N/A</v>
      </c>
      <c r="I12" s="6" t="e">
        <f t="shared" ref="I12" si="40">BQ2</f>
        <v>#N/A</v>
      </c>
      <c r="J12" s="6" t="e">
        <f t="shared" ref="J12" si="41">BR2</f>
        <v>#N/A</v>
      </c>
      <c r="K12" s="6" t="e">
        <f t="shared" ref="K12" si="42">BS2</f>
        <v>#N/A</v>
      </c>
      <c r="L12" s="6" t="e">
        <f t="shared" ref="L12" si="43">BT2</f>
        <v>#N/A</v>
      </c>
      <c r="M12" s="6" t="e">
        <f t="shared" ref="M12" si="44">BU2</f>
        <v>#N/A</v>
      </c>
      <c r="N12" s="6" t="e">
        <f t="shared" ref="N12" si="45">BV2</f>
        <v>#N/A</v>
      </c>
      <c r="O12" s="6" t="e">
        <f t="shared" ref="O12" si="46">BW2</f>
        <v>#N/A</v>
      </c>
      <c r="P12" s="6" t="e">
        <f t="shared" ref="P12" si="47">BX2</f>
        <v>#N/A</v>
      </c>
      <c r="Q12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showGridLines="0" showRowColHeaders="0" view="pageBreakPreview" zoomScale="184" zoomScaleNormal="100" zoomScaleSheetLayoutView="184" workbookViewId="0">
      <selection activeCell="I9" sqref="I9"/>
    </sheetView>
  </sheetViews>
  <sheetFormatPr defaultRowHeight="15" x14ac:dyDescent="0.25"/>
  <cols>
    <col min="1" max="1" width="9.140625" customWidth="1"/>
  </cols>
  <sheetData/>
  <pageMargins left="0.511811024" right="0.511811024" top="0.78740157499999996" bottom="0.78740157499999996" header="0.31496062000000002" footer="0.31496062000000002"/>
  <pageSetup paperSize="9" scale="67" orientation="portrait" r:id="rId1"/>
  <rowBreaks count="1" manualBreakCount="1">
    <brk id="7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CF486"/>
  <sheetViews>
    <sheetView tabSelected="1" topLeftCell="D1" workbookViewId="0">
      <pane ySplit="6" topLeftCell="A471" activePane="bottomLeft" state="frozen"/>
      <selection pane="bottomLeft" activeCell="G4" sqref="G4:J4"/>
    </sheetView>
  </sheetViews>
  <sheetFormatPr defaultRowHeight="15" x14ac:dyDescent="0.25"/>
  <cols>
    <col min="1" max="1" width="58.42578125" style="31" hidden="1" customWidth="1"/>
    <col min="2" max="2" width="25.7109375" style="31" bestFit="1" customWidth="1"/>
    <col min="3" max="3" width="32.7109375" style="31" customWidth="1"/>
    <col min="4" max="4" width="82" style="31" bestFit="1" customWidth="1"/>
    <col min="5" max="5" width="7.28515625" style="31" bestFit="1" customWidth="1"/>
    <col min="6" max="6" width="32.42578125" style="31" customWidth="1"/>
    <col min="7" max="7" width="5" style="31" bestFit="1" customWidth="1"/>
    <col min="8" max="8" width="5.140625" style="31" bestFit="1" customWidth="1"/>
    <col min="9" max="10" width="5" style="31" bestFit="1" customWidth="1"/>
    <col min="11" max="16" width="5.5703125" style="31" bestFit="1" customWidth="1"/>
    <col min="17" max="17" width="5.5703125" style="31" customWidth="1"/>
    <col min="18" max="55" width="5.5703125" style="31" bestFit="1" customWidth="1"/>
    <col min="56" max="56" width="4.5703125" style="31" bestFit="1" customWidth="1"/>
    <col min="57" max="80" width="5.5703125" style="31" bestFit="1" customWidth="1"/>
    <col min="81" max="16384" width="9.140625" style="31"/>
  </cols>
  <sheetData>
    <row r="1" spans="1:84" ht="21" customHeight="1" thickTop="1" thickBot="1" x14ac:dyDescent="0.4">
      <c r="B1" s="56"/>
      <c r="C1" s="79" t="s">
        <v>615</v>
      </c>
      <c r="D1" s="80"/>
      <c r="E1" s="81" t="s">
        <v>616</v>
      </c>
      <c r="F1" s="82"/>
      <c r="G1" s="57"/>
      <c r="H1" s="58"/>
      <c r="I1" s="58"/>
      <c r="J1" s="58"/>
      <c r="K1" s="59"/>
      <c r="L1" s="59"/>
      <c r="M1" s="83" t="s">
        <v>617</v>
      </c>
      <c r="N1" s="84"/>
      <c r="O1" s="84"/>
      <c r="P1" s="84"/>
      <c r="Q1" s="85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</row>
    <row r="2" spans="1:84" ht="21.75" thickBot="1" x14ac:dyDescent="0.4">
      <c r="B2" s="61"/>
      <c r="C2" s="86" t="s">
        <v>618</v>
      </c>
      <c r="D2" s="87"/>
      <c r="E2" s="82"/>
      <c r="F2" s="82"/>
      <c r="G2" s="62"/>
      <c r="H2" s="63"/>
      <c r="I2" s="63"/>
      <c r="J2" s="63"/>
      <c r="K2" s="60"/>
      <c r="L2" s="60"/>
      <c r="M2" s="64">
        <v>0</v>
      </c>
      <c r="N2" s="65">
        <v>0.2</v>
      </c>
      <c r="O2" s="66">
        <v>0.3</v>
      </c>
      <c r="P2" s="67">
        <v>0.5</v>
      </c>
      <c r="Q2" s="68">
        <v>0.7</v>
      </c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</row>
    <row r="3" spans="1:84" ht="21.75" thickBot="1" x14ac:dyDescent="0.4">
      <c r="B3" s="61"/>
      <c r="C3" s="88"/>
      <c r="D3" s="89"/>
      <c r="E3" s="82"/>
      <c r="F3" s="82"/>
      <c r="G3" s="62"/>
      <c r="H3" s="63"/>
      <c r="I3" s="63"/>
      <c r="J3" s="63"/>
      <c r="K3" s="60"/>
      <c r="L3" s="60"/>
      <c r="M3" s="69" t="s">
        <v>619</v>
      </c>
      <c r="N3" s="70" t="s">
        <v>620</v>
      </c>
      <c r="O3" s="70" t="s">
        <v>621</v>
      </c>
      <c r="P3" s="70" t="s">
        <v>622</v>
      </c>
      <c r="Q3" s="71" t="s">
        <v>623</v>
      </c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</row>
    <row r="4" spans="1:84" ht="21.75" thickBot="1" x14ac:dyDescent="0.4">
      <c r="B4" s="61"/>
      <c r="C4" s="90"/>
      <c r="D4" s="91"/>
      <c r="E4" s="82"/>
      <c r="F4" s="82"/>
      <c r="G4" s="105" t="s">
        <v>624</v>
      </c>
      <c r="H4" s="106"/>
      <c r="I4" s="106"/>
      <c r="J4" s="107"/>
      <c r="K4" s="92" t="s">
        <v>625</v>
      </c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5"/>
      <c r="AE4" s="73" t="s">
        <v>626</v>
      </c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5"/>
      <c r="AY4" s="76" t="s">
        <v>627</v>
      </c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5"/>
      <c r="BS4" s="77" t="s">
        <v>628</v>
      </c>
      <c r="BT4" s="74"/>
      <c r="BU4" s="74"/>
      <c r="BV4" s="74"/>
      <c r="BW4" s="74"/>
      <c r="BX4" s="74"/>
      <c r="BY4" s="74"/>
      <c r="BZ4" s="74"/>
      <c r="CA4" s="74"/>
      <c r="CB4" s="75"/>
      <c r="CC4" s="78" t="s">
        <v>629</v>
      </c>
      <c r="CD4" s="74"/>
      <c r="CE4" s="74"/>
      <c r="CF4" s="75"/>
    </row>
    <row r="5" spans="1:84" ht="0.75" customHeight="1" x14ac:dyDescent="0.25"/>
    <row r="6" spans="1:84" s="44" customFormat="1" x14ac:dyDescent="0.25">
      <c r="B6" s="45" t="s">
        <v>0</v>
      </c>
      <c r="C6" s="45" t="s">
        <v>1</v>
      </c>
      <c r="D6" s="45" t="s">
        <v>2</v>
      </c>
      <c r="E6" s="45" t="s">
        <v>3</v>
      </c>
      <c r="F6" s="46" t="s">
        <v>4</v>
      </c>
      <c r="G6" s="46" t="s">
        <v>5</v>
      </c>
      <c r="H6" s="46" t="s">
        <v>83</v>
      </c>
      <c r="I6" s="46" t="s">
        <v>6</v>
      </c>
      <c r="J6" s="46" t="s">
        <v>7</v>
      </c>
      <c r="K6" s="47" t="s">
        <v>8</v>
      </c>
      <c r="L6" s="47" t="s">
        <v>9</v>
      </c>
      <c r="M6" s="47" t="s">
        <v>10</v>
      </c>
      <c r="N6" s="47" t="s">
        <v>11</v>
      </c>
      <c r="O6" s="47" t="s">
        <v>12</v>
      </c>
      <c r="P6" s="47" t="s">
        <v>13</v>
      </c>
      <c r="Q6" s="47" t="s">
        <v>14</v>
      </c>
      <c r="R6" s="47" t="s">
        <v>15</v>
      </c>
      <c r="S6" s="47" t="s">
        <v>16</v>
      </c>
      <c r="T6" s="47" t="s">
        <v>17</v>
      </c>
      <c r="U6" s="47" t="s">
        <v>18</v>
      </c>
      <c r="V6" s="47" t="s">
        <v>19</v>
      </c>
      <c r="W6" s="47" t="s">
        <v>20</v>
      </c>
      <c r="X6" s="47" t="s">
        <v>21</v>
      </c>
      <c r="Y6" s="47" t="s">
        <v>22</v>
      </c>
      <c r="Z6" s="47" t="s">
        <v>23</v>
      </c>
      <c r="AA6" s="47" t="s">
        <v>24</v>
      </c>
      <c r="AB6" s="47" t="s">
        <v>25</v>
      </c>
      <c r="AC6" s="47" t="s">
        <v>26</v>
      </c>
      <c r="AD6" s="47" t="s">
        <v>27</v>
      </c>
      <c r="AE6" s="48" t="s">
        <v>28</v>
      </c>
      <c r="AF6" s="48" t="s">
        <v>29</v>
      </c>
      <c r="AG6" s="48" t="s">
        <v>30</v>
      </c>
      <c r="AH6" s="48" t="s">
        <v>31</v>
      </c>
      <c r="AI6" s="48" t="s">
        <v>32</v>
      </c>
      <c r="AJ6" s="48" t="s">
        <v>33</v>
      </c>
      <c r="AK6" s="48" t="s">
        <v>34</v>
      </c>
      <c r="AL6" s="48" t="s">
        <v>35</v>
      </c>
      <c r="AM6" s="48" t="s">
        <v>36</v>
      </c>
      <c r="AN6" s="48" t="s">
        <v>37</v>
      </c>
      <c r="AO6" s="48" t="s">
        <v>38</v>
      </c>
      <c r="AP6" s="48" t="s">
        <v>39</v>
      </c>
      <c r="AQ6" s="48" t="s">
        <v>40</v>
      </c>
      <c r="AR6" s="48" t="s">
        <v>41</v>
      </c>
      <c r="AS6" s="48" t="s">
        <v>42</v>
      </c>
      <c r="AT6" s="48" t="s">
        <v>43</v>
      </c>
      <c r="AU6" s="48" t="s">
        <v>44</v>
      </c>
      <c r="AV6" s="48" t="s">
        <v>45</v>
      </c>
      <c r="AW6" s="48" t="s">
        <v>46</v>
      </c>
      <c r="AX6" s="48" t="s">
        <v>47</v>
      </c>
      <c r="AY6" s="49" t="s">
        <v>48</v>
      </c>
      <c r="AZ6" s="49" t="s">
        <v>49</v>
      </c>
      <c r="BA6" s="49" t="s">
        <v>50</v>
      </c>
      <c r="BB6" s="49" t="s">
        <v>51</v>
      </c>
      <c r="BC6" s="49" t="s">
        <v>52</v>
      </c>
      <c r="BD6" s="49" t="s">
        <v>53</v>
      </c>
      <c r="BE6" s="49" t="s">
        <v>54</v>
      </c>
      <c r="BF6" s="49" t="s">
        <v>55</v>
      </c>
      <c r="BG6" s="49" t="s">
        <v>56</v>
      </c>
      <c r="BH6" s="49" t="s">
        <v>57</v>
      </c>
      <c r="BI6" s="49" t="s">
        <v>58</v>
      </c>
      <c r="BJ6" s="49" t="s">
        <v>59</v>
      </c>
      <c r="BK6" s="49" t="s">
        <v>60</v>
      </c>
      <c r="BL6" s="49" t="s">
        <v>61</v>
      </c>
      <c r="BM6" s="49" t="s">
        <v>62</v>
      </c>
      <c r="BN6" s="49" t="s">
        <v>63</v>
      </c>
      <c r="BO6" s="49" t="s">
        <v>64</v>
      </c>
      <c r="BP6" s="49" t="s">
        <v>65</v>
      </c>
      <c r="BQ6" s="49" t="s">
        <v>66</v>
      </c>
      <c r="BR6" s="49" t="s">
        <v>67</v>
      </c>
      <c r="BS6" s="50" t="s">
        <v>68</v>
      </c>
      <c r="BT6" s="50" t="s">
        <v>69</v>
      </c>
      <c r="BU6" s="50" t="s">
        <v>70</v>
      </c>
      <c r="BV6" s="50" t="s">
        <v>71</v>
      </c>
      <c r="BW6" s="50" t="s">
        <v>72</v>
      </c>
      <c r="BX6" s="50" t="s">
        <v>73</v>
      </c>
      <c r="BY6" s="50" t="s">
        <v>74</v>
      </c>
      <c r="BZ6" s="50" t="s">
        <v>75</v>
      </c>
      <c r="CA6" s="50" t="s">
        <v>76</v>
      </c>
      <c r="CB6" s="50" t="s">
        <v>77</v>
      </c>
      <c r="CC6" s="72" t="s">
        <v>630</v>
      </c>
      <c r="CD6" s="72" t="s">
        <v>631</v>
      </c>
      <c r="CE6" s="72" t="s">
        <v>632</v>
      </c>
      <c r="CF6" s="72" t="s">
        <v>633</v>
      </c>
    </row>
    <row r="7" spans="1:84" x14ac:dyDescent="0.25">
      <c r="A7" s="31" t="str">
        <f>D7&amp;E7&amp;F7</f>
        <v>ESC MUL JUSCELINO KUBITSCHEK9º anoÚNICA</v>
      </c>
      <c r="B7" s="31" t="s">
        <v>307</v>
      </c>
      <c r="C7" s="31" t="s">
        <v>315</v>
      </c>
      <c r="D7" s="31" t="s">
        <v>316</v>
      </c>
      <c r="E7" s="31" t="s">
        <v>433</v>
      </c>
      <c r="F7" s="31" t="s">
        <v>134</v>
      </c>
      <c r="G7" s="42">
        <v>10</v>
      </c>
      <c r="H7" s="42">
        <v>10</v>
      </c>
      <c r="I7" s="42">
        <v>10</v>
      </c>
      <c r="J7" s="42">
        <v>10</v>
      </c>
      <c r="K7" s="39">
        <v>0.2</v>
      </c>
      <c r="L7" s="39">
        <v>0.2</v>
      </c>
      <c r="M7" s="39">
        <v>0.9</v>
      </c>
      <c r="N7" s="39">
        <v>0</v>
      </c>
      <c r="O7" s="39">
        <v>0</v>
      </c>
      <c r="P7" s="39">
        <v>0.5</v>
      </c>
      <c r="Q7" s="39">
        <v>0.3</v>
      </c>
      <c r="R7" s="39">
        <v>0.5</v>
      </c>
      <c r="S7" s="39">
        <v>0.4</v>
      </c>
      <c r="T7" s="39">
        <v>0.4</v>
      </c>
      <c r="U7" s="39">
        <v>0.1</v>
      </c>
      <c r="V7" s="39">
        <v>0.5</v>
      </c>
      <c r="W7" s="39">
        <v>0.2</v>
      </c>
      <c r="X7" s="39">
        <v>0.4</v>
      </c>
      <c r="Y7" s="39">
        <v>0.4</v>
      </c>
      <c r="Z7" s="39">
        <v>0.8</v>
      </c>
      <c r="AA7" s="39">
        <v>0.6</v>
      </c>
      <c r="AB7" s="39">
        <v>0.5</v>
      </c>
      <c r="AC7" s="39">
        <v>0.5</v>
      </c>
      <c r="AD7" s="39">
        <v>0.1</v>
      </c>
      <c r="AE7" s="39">
        <v>0.3</v>
      </c>
      <c r="AF7" s="39">
        <v>0.6</v>
      </c>
      <c r="AG7" s="39">
        <v>0.2</v>
      </c>
      <c r="AH7" s="39">
        <v>0.7</v>
      </c>
      <c r="AI7" s="39">
        <v>0.4</v>
      </c>
      <c r="AJ7" s="39">
        <v>0.3</v>
      </c>
      <c r="AK7" s="39">
        <v>0.6</v>
      </c>
      <c r="AL7" s="39">
        <v>0.6</v>
      </c>
      <c r="AM7" s="39">
        <v>0.2</v>
      </c>
      <c r="AN7" s="39">
        <v>0.3</v>
      </c>
      <c r="AO7" s="39">
        <v>0.3</v>
      </c>
      <c r="AP7" s="39">
        <v>0.4</v>
      </c>
      <c r="AQ7" s="39">
        <v>0.3</v>
      </c>
      <c r="AR7" s="39">
        <v>0.4</v>
      </c>
      <c r="AS7" s="39">
        <v>0.4</v>
      </c>
      <c r="AT7" s="39">
        <v>0.5</v>
      </c>
      <c r="AU7" s="39">
        <v>0.5</v>
      </c>
      <c r="AV7" s="39">
        <v>0.5</v>
      </c>
      <c r="AW7" s="39">
        <v>0.2</v>
      </c>
      <c r="AX7" s="39">
        <v>0.2</v>
      </c>
      <c r="AY7" s="39">
        <v>0.6</v>
      </c>
      <c r="AZ7" s="39">
        <v>0.5</v>
      </c>
      <c r="BA7" s="39">
        <v>0.5</v>
      </c>
      <c r="BB7" s="39">
        <v>0.6</v>
      </c>
      <c r="BC7" s="39">
        <v>0</v>
      </c>
      <c r="BD7" s="39">
        <v>0.5</v>
      </c>
      <c r="BE7" s="39">
        <v>0.7</v>
      </c>
      <c r="BF7" s="39">
        <v>0</v>
      </c>
      <c r="BG7" s="39">
        <v>0.4</v>
      </c>
      <c r="BH7" s="39">
        <v>0.2</v>
      </c>
      <c r="BI7" s="39">
        <v>0.5</v>
      </c>
      <c r="BJ7" s="39">
        <v>0.7</v>
      </c>
      <c r="BK7" s="39">
        <v>0.4</v>
      </c>
      <c r="BL7" s="39">
        <v>0.3</v>
      </c>
      <c r="BM7" s="39">
        <v>0.1</v>
      </c>
      <c r="BN7" s="39">
        <v>0.1</v>
      </c>
      <c r="BO7" s="39">
        <v>0.2</v>
      </c>
      <c r="BP7" s="39">
        <v>0.6</v>
      </c>
      <c r="BQ7" s="39">
        <v>0.7</v>
      </c>
      <c r="BR7" s="39">
        <v>0.2</v>
      </c>
      <c r="BS7" s="39">
        <v>0.3</v>
      </c>
      <c r="BT7" s="39">
        <v>0.6</v>
      </c>
      <c r="BU7" s="39">
        <v>0.1</v>
      </c>
      <c r="BV7" s="39">
        <v>0.1</v>
      </c>
      <c r="BW7" s="39">
        <v>0.3</v>
      </c>
      <c r="BX7" s="39">
        <v>0.5</v>
      </c>
      <c r="BY7" s="39">
        <v>0.1</v>
      </c>
      <c r="BZ7" s="39">
        <v>0.4</v>
      </c>
      <c r="CA7" s="39">
        <v>0.1</v>
      </c>
      <c r="CB7" s="39">
        <v>0.3</v>
      </c>
      <c r="CC7" s="39">
        <v>0.38</v>
      </c>
      <c r="CD7" s="39">
        <v>0.4</v>
      </c>
      <c r="CE7" s="39">
        <v>0.39</v>
      </c>
      <c r="CF7" s="39">
        <v>0.28000000000000003</v>
      </c>
    </row>
    <row r="8" spans="1:84" x14ac:dyDescent="0.25">
      <c r="A8" s="31" t="str">
        <f t="shared" ref="A8:A71" si="0">D8&amp;E8&amp;F8</f>
        <v>ESCOLA MUNICIPAL SEBASTIAO DE SALES MONTEIRO9º anoA</v>
      </c>
      <c r="B8" s="31" t="s">
        <v>307</v>
      </c>
      <c r="C8" s="31" t="s">
        <v>315</v>
      </c>
      <c r="D8" s="31" t="s">
        <v>317</v>
      </c>
      <c r="E8" s="31" t="s">
        <v>433</v>
      </c>
      <c r="F8" s="31" t="s">
        <v>87</v>
      </c>
      <c r="G8" s="42">
        <v>15</v>
      </c>
      <c r="H8" s="42">
        <v>15</v>
      </c>
      <c r="I8" s="42">
        <v>15</v>
      </c>
      <c r="J8" s="42">
        <v>15</v>
      </c>
      <c r="K8" s="39">
        <v>0.4</v>
      </c>
      <c r="L8" s="39">
        <v>0.4</v>
      </c>
      <c r="M8" s="39">
        <v>0.93</v>
      </c>
      <c r="N8" s="39">
        <v>0.4</v>
      </c>
      <c r="O8" s="39">
        <v>0.33</v>
      </c>
      <c r="P8" s="39">
        <v>0.6</v>
      </c>
      <c r="Q8" s="39">
        <v>7.0000000000000007E-2</v>
      </c>
      <c r="R8" s="39">
        <v>0.33</v>
      </c>
      <c r="S8" s="39">
        <v>0.33</v>
      </c>
      <c r="T8" s="39">
        <v>0.47</v>
      </c>
      <c r="U8" s="39">
        <v>0.33</v>
      </c>
      <c r="V8" s="39">
        <v>0.53</v>
      </c>
      <c r="W8" s="39">
        <v>0.47</v>
      </c>
      <c r="X8" s="39">
        <v>7.0000000000000007E-2</v>
      </c>
      <c r="Y8" s="39">
        <v>0.33</v>
      </c>
      <c r="Z8" s="39">
        <v>0.8</v>
      </c>
      <c r="AA8" s="39">
        <v>0.93</v>
      </c>
      <c r="AB8" s="39">
        <v>0.33</v>
      </c>
      <c r="AC8" s="39">
        <v>0.27</v>
      </c>
      <c r="AD8" s="39">
        <v>0.53</v>
      </c>
      <c r="AE8" s="39">
        <v>0.4</v>
      </c>
      <c r="AF8" s="39">
        <v>0.73</v>
      </c>
      <c r="AG8" s="39">
        <v>0.13</v>
      </c>
      <c r="AH8" s="39">
        <v>0.67</v>
      </c>
      <c r="AI8" s="39">
        <v>0.93</v>
      </c>
      <c r="AJ8" s="39">
        <v>0.6</v>
      </c>
      <c r="AK8" s="39">
        <v>0.47</v>
      </c>
      <c r="AL8" s="39">
        <v>0.53</v>
      </c>
      <c r="AM8" s="39">
        <v>0.4</v>
      </c>
      <c r="AN8" s="39">
        <v>7.0000000000000007E-2</v>
      </c>
      <c r="AO8" s="39">
        <v>0.13</v>
      </c>
      <c r="AP8" s="39">
        <v>0.27</v>
      </c>
      <c r="AQ8" s="39">
        <v>0.4</v>
      </c>
      <c r="AR8" s="39">
        <v>0.27</v>
      </c>
      <c r="AS8" s="39">
        <v>0.47</v>
      </c>
      <c r="AT8" s="39">
        <v>0.67</v>
      </c>
      <c r="AU8" s="39">
        <v>0.67</v>
      </c>
      <c r="AV8" s="39">
        <v>0.4</v>
      </c>
      <c r="AW8" s="39">
        <v>0.27</v>
      </c>
      <c r="AX8" s="39">
        <v>0.53</v>
      </c>
      <c r="AY8" s="39">
        <v>0.53</v>
      </c>
      <c r="AZ8" s="39">
        <v>0.47</v>
      </c>
      <c r="BA8" s="39">
        <v>0.27</v>
      </c>
      <c r="BB8" s="39">
        <v>0.6</v>
      </c>
      <c r="BC8" s="39">
        <v>0.13</v>
      </c>
      <c r="BD8" s="39">
        <v>0.33</v>
      </c>
      <c r="BE8" s="39">
        <v>0.8</v>
      </c>
      <c r="BF8" s="39">
        <v>7.0000000000000007E-2</v>
      </c>
      <c r="BG8" s="39">
        <v>0.67</v>
      </c>
      <c r="BH8" s="39">
        <v>0.53</v>
      </c>
      <c r="BI8" s="39">
        <v>0.67</v>
      </c>
      <c r="BJ8" s="39">
        <v>0.27</v>
      </c>
      <c r="BK8" s="39">
        <v>0.67</v>
      </c>
      <c r="BL8" s="39">
        <v>7.0000000000000007E-2</v>
      </c>
      <c r="BM8" s="39">
        <v>0.2</v>
      </c>
      <c r="BN8" s="39">
        <v>0.6</v>
      </c>
      <c r="BO8" s="39">
        <v>0.13</v>
      </c>
      <c r="BP8" s="39">
        <v>0.33</v>
      </c>
      <c r="BQ8" s="39">
        <v>0.27</v>
      </c>
      <c r="BR8" s="39">
        <v>0.47</v>
      </c>
      <c r="BS8" s="39">
        <v>7.0000000000000007E-2</v>
      </c>
      <c r="BT8" s="39">
        <v>0.53</v>
      </c>
      <c r="BU8" s="39">
        <v>7.0000000000000007E-2</v>
      </c>
      <c r="BV8" s="39">
        <v>7.0000000000000007E-2</v>
      </c>
      <c r="BW8" s="39">
        <v>0.33</v>
      </c>
      <c r="BX8" s="39">
        <v>0.33</v>
      </c>
      <c r="BY8" s="39">
        <v>0.33</v>
      </c>
      <c r="BZ8" s="39">
        <v>0.53</v>
      </c>
      <c r="CA8" s="39">
        <v>0.13</v>
      </c>
      <c r="CB8" s="39">
        <v>0.4</v>
      </c>
      <c r="CC8" s="39">
        <v>0.44</v>
      </c>
      <c r="CD8" s="39">
        <v>0.45</v>
      </c>
      <c r="CE8" s="39">
        <v>0.4</v>
      </c>
      <c r="CF8" s="39">
        <v>0.28000000000000003</v>
      </c>
    </row>
    <row r="9" spans="1:84" x14ac:dyDescent="0.25">
      <c r="A9" s="31" t="str">
        <f t="shared" si="0"/>
        <v>ESCOLA MUNICIPAL JOSE EDIMAR DE BRITO MIRANDA9º anoC</v>
      </c>
      <c r="B9" s="31" t="s">
        <v>78</v>
      </c>
      <c r="C9" s="31" t="s">
        <v>588</v>
      </c>
      <c r="D9" s="31" t="s">
        <v>434</v>
      </c>
      <c r="E9" s="31" t="s">
        <v>433</v>
      </c>
      <c r="F9" s="31" t="s">
        <v>102</v>
      </c>
      <c r="G9" s="42">
        <v>18</v>
      </c>
      <c r="H9" s="42">
        <v>18</v>
      </c>
      <c r="I9" s="42">
        <v>17</v>
      </c>
      <c r="J9" s="42">
        <v>17</v>
      </c>
      <c r="K9" s="39">
        <v>0.17</v>
      </c>
      <c r="L9" s="39">
        <v>0.35</v>
      </c>
      <c r="M9" s="39">
        <v>0.61</v>
      </c>
      <c r="N9" s="39">
        <v>0.13</v>
      </c>
      <c r="O9" s="39">
        <v>0.09</v>
      </c>
      <c r="P9" s="39">
        <v>0.3</v>
      </c>
      <c r="Q9" s="39">
        <v>0.3</v>
      </c>
      <c r="R9" s="39">
        <v>0.3</v>
      </c>
      <c r="S9" s="39">
        <v>0.17</v>
      </c>
      <c r="T9" s="39">
        <v>0.13</v>
      </c>
      <c r="U9" s="39">
        <v>0.35</v>
      </c>
      <c r="V9" s="39">
        <v>0.13</v>
      </c>
      <c r="W9" s="39">
        <v>0.22</v>
      </c>
      <c r="X9" s="39">
        <v>0.26</v>
      </c>
      <c r="Y9" s="39">
        <v>0.17</v>
      </c>
      <c r="Z9" s="39">
        <v>0.39</v>
      </c>
      <c r="AA9" s="39">
        <v>0.48</v>
      </c>
      <c r="AB9" s="39">
        <v>0.22</v>
      </c>
      <c r="AC9" s="39">
        <v>0.17</v>
      </c>
      <c r="AD9" s="39">
        <v>0.35</v>
      </c>
      <c r="AE9" s="39">
        <v>0.13</v>
      </c>
      <c r="AF9" s="39">
        <v>0.61</v>
      </c>
      <c r="AG9" s="39">
        <v>0.35</v>
      </c>
      <c r="AH9" s="39">
        <v>0.13</v>
      </c>
      <c r="AI9" s="39">
        <v>0.39</v>
      </c>
      <c r="AJ9" s="39">
        <v>0.26</v>
      </c>
      <c r="AK9" s="39">
        <v>0.17</v>
      </c>
      <c r="AL9" s="39">
        <v>0.3</v>
      </c>
      <c r="AM9" s="39">
        <v>0.09</v>
      </c>
      <c r="AN9" s="39">
        <v>0.13</v>
      </c>
      <c r="AO9" s="39">
        <v>0.3</v>
      </c>
      <c r="AP9" s="39">
        <v>0.13</v>
      </c>
      <c r="AQ9" s="39">
        <v>0.04</v>
      </c>
      <c r="AR9" s="39">
        <v>0.17</v>
      </c>
      <c r="AS9" s="39">
        <v>0.48</v>
      </c>
      <c r="AT9" s="39">
        <v>0.26</v>
      </c>
      <c r="AU9" s="39">
        <v>0.26</v>
      </c>
      <c r="AV9" s="39">
        <v>0.35</v>
      </c>
      <c r="AW9" s="39">
        <v>0.26</v>
      </c>
      <c r="AX9" s="39">
        <v>0.26</v>
      </c>
      <c r="AY9" s="39">
        <v>0.3</v>
      </c>
      <c r="AZ9" s="39">
        <v>0.26</v>
      </c>
      <c r="BA9" s="39">
        <v>0.35</v>
      </c>
      <c r="BB9" s="39">
        <v>0.43</v>
      </c>
      <c r="BC9" s="39">
        <v>0.13</v>
      </c>
      <c r="BD9" s="39">
        <v>0.22</v>
      </c>
      <c r="BE9" s="39">
        <v>0.56999999999999995</v>
      </c>
      <c r="BF9" s="39">
        <v>0.13</v>
      </c>
      <c r="BG9" s="39">
        <v>0.26</v>
      </c>
      <c r="BH9" s="39">
        <v>0.22</v>
      </c>
      <c r="BI9" s="39">
        <v>0.43</v>
      </c>
      <c r="BJ9" s="39">
        <v>0.43</v>
      </c>
      <c r="BK9" s="39">
        <v>0.39</v>
      </c>
      <c r="BL9" s="39">
        <v>0.3</v>
      </c>
      <c r="BM9" s="39">
        <v>0.22</v>
      </c>
      <c r="BN9" s="39">
        <v>0.22</v>
      </c>
      <c r="BO9" s="39">
        <v>0.17</v>
      </c>
      <c r="BP9" s="39">
        <v>0.22</v>
      </c>
      <c r="BQ9" s="39">
        <v>0.17</v>
      </c>
      <c r="BR9" s="39">
        <v>0.3</v>
      </c>
      <c r="BS9" s="39">
        <v>0.13</v>
      </c>
      <c r="BT9" s="39">
        <v>0.48</v>
      </c>
      <c r="BU9" s="39">
        <v>0.13</v>
      </c>
      <c r="BV9" s="39">
        <v>0.09</v>
      </c>
      <c r="BW9" s="39">
        <v>0.22</v>
      </c>
      <c r="BX9" s="39">
        <v>0.43</v>
      </c>
      <c r="BY9" s="39">
        <v>0.17</v>
      </c>
      <c r="BZ9" s="39">
        <v>0.3</v>
      </c>
      <c r="CA9" s="39">
        <v>0.17</v>
      </c>
      <c r="CB9" s="39">
        <v>0.17</v>
      </c>
      <c r="CC9" s="39">
        <v>0.27</v>
      </c>
      <c r="CD9" s="39">
        <v>0.25</v>
      </c>
      <c r="CE9" s="39">
        <v>0.28999999999999998</v>
      </c>
      <c r="CF9" s="39">
        <v>0.23</v>
      </c>
    </row>
    <row r="10" spans="1:84" x14ac:dyDescent="0.25">
      <c r="A10" s="31" t="str">
        <f t="shared" si="0"/>
        <v>ESC MUL PROF ALFREDO NASSER9º anoA</v>
      </c>
      <c r="B10" s="31" t="s">
        <v>78</v>
      </c>
      <c r="C10" s="31" t="s">
        <v>125</v>
      </c>
      <c r="D10" s="31" t="s">
        <v>129</v>
      </c>
      <c r="E10" s="31" t="s">
        <v>433</v>
      </c>
      <c r="F10" s="31" t="s">
        <v>87</v>
      </c>
      <c r="G10" s="42">
        <v>12</v>
      </c>
      <c r="H10" s="42">
        <v>12</v>
      </c>
      <c r="I10" s="42">
        <v>11</v>
      </c>
      <c r="J10" s="42">
        <v>11</v>
      </c>
      <c r="K10" s="39">
        <v>0.08</v>
      </c>
      <c r="L10" s="39">
        <v>0.25</v>
      </c>
      <c r="M10" s="39">
        <v>0.75</v>
      </c>
      <c r="N10" s="39">
        <v>0.17</v>
      </c>
      <c r="O10" s="39">
        <v>0.33</v>
      </c>
      <c r="P10" s="39">
        <v>0.33</v>
      </c>
      <c r="Q10" s="39">
        <v>0.08</v>
      </c>
      <c r="R10" s="39">
        <v>0.33</v>
      </c>
      <c r="S10" s="39">
        <v>0.42</v>
      </c>
      <c r="T10" s="39">
        <v>0.25</v>
      </c>
      <c r="U10" s="39">
        <v>0.17</v>
      </c>
      <c r="V10" s="39">
        <v>0</v>
      </c>
      <c r="W10" s="39">
        <v>0.5</v>
      </c>
      <c r="X10" s="39">
        <v>0.08</v>
      </c>
      <c r="Y10" s="39">
        <v>0.17</v>
      </c>
      <c r="Z10" s="39">
        <v>0.67</v>
      </c>
      <c r="AA10" s="39">
        <v>0.83</v>
      </c>
      <c r="AB10" s="39">
        <v>0.57999999999999996</v>
      </c>
      <c r="AC10" s="39">
        <v>0.08</v>
      </c>
      <c r="AD10" s="39">
        <v>0.17</v>
      </c>
      <c r="AE10" s="39">
        <v>0</v>
      </c>
      <c r="AF10" s="39">
        <v>0.42</v>
      </c>
      <c r="AG10" s="39">
        <v>0.42</v>
      </c>
      <c r="AH10" s="39">
        <v>0.33</v>
      </c>
      <c r="AI10" s="39">
        <v>0.25</v>
      </c>
      <c r="AJ10" s="39">
        <v>0.08</v>
      </c>
      <c r="AK10" s="39">
        <v>0</v>
      </c>
      <c r="AL10" s="39">
        <v>0.33</v>
      </c>
      <c r="AM10" s="39">
        <v>0</v>
      </c>
      <c r="AN10" s="39">
        <v>0.08</v>
      </c>
      <c r="AO10" s="39">
        <v>0.75</v>
      </c>
      <c r="AP10" s="39">
        <v>0.5</v>
      </c>
      <c r="AQ10" s="39">
        <v>0.08</v>
      </c>
      <c r="AR10" s="39">
        <v>0</v>
      </c>
      <c r="AS10" s="39">
        <v>0.67</v>
      </c>
      <c r="AT10" s="39">
        <v>0.25</v>
      </c>
      <c r="AU10" s="39">
        <v>0.42</v>
      </c>
      <c r="AV10" s="39">
        <v>0.57999999999999996</v>
      </c>
      <c r="AW10" s="39">
        <v>0</v>
      </c>
      <c r="AX10" s="39">
        <v>0.57999999999999996</v>
      </c>
      <c r="AY10" s="39">
        <v>0.57999999999999996</v>
      </c>
      <c r="AZ10" s="39">
        <v>0.17</v>
      </c>
      <c r="BA10" s="39">
        <v>0.33</v>
      </c>
      <c r="BB10" s="39">
        <v>0.33</v>
      </c>
      <c r="BC10" s="39">
        <v>0.42</v>
      </c>
      <c r="BD10" s="39">
        <v>0.17</v>
      </c>
      <c r="BE10" s="39">
        <v>0.75</v>
      </c>
      <c r="BF10" s="39">
        <v>0.17</v>
      </c>
      <c r="BG10" s="39">
        <v>0.08</v>
      </c>
      <c r="BH10" s="39">
        <v>0.25</v>
      </c>
      <c r="BI10" s="39">
        <v>0.5</v>
      </c>
      <c r="BJ10" s="39">
        <v>0.42</v>
      </c>
      <c r="BK10" s="39">
        <v>0.57999999999999996</v>
      </c>
      <c r="BL10" s="39">
        <v>0.08</v>
      </c>
      <c r="BM10" s="39">
        <v>0.08</v>
      </c>
      <c r="BN10" s="39">
        <v>0.25</v>
      </c>
      <c r="BO10" s="39">
        <v>0.08</v>
      </c>
      <c r="BP10" s="39">
        <v>0.25</v>
      </c>
      <c r="BQ10" s="39">
        <v>0.08</v>
      </c>
      <c r="BR10" s="39">
        <v>0.33</v>
      </c>
      <c r="BS10" s="39">
        <v>0.17</v>
      </c>
      <c r="BT10" s="39">
        <v>0.75</v>
      </c>
      <c r="BU10" s="39">
        <v>0</v>
      </c>
      <c r="BV10" s="39">
        <v>0.17</v>
      </c>
      <c r="BW10" s="39">
        <v>0.57999999999999996</v>
      </c>
      <c r="BX10" s="39">
        <v>0.17</v>
      </c>
      <c r="BY10" s="39">
        <v>0.5</v>
      </c>
      <c r="BZ10" s="39">
        <v>0.5</v>
      </c>
      <c r="CA10" s="39">
        <v>0.08</v>
      </c>
      <c r="CB10" s="39">
        <v>0.25</v>
      </c>
      <c r="CC10" s="39">
        <v>0.31</v>
      </c>
      <c r="CD10" s="39">
        <v>0.28999999999999998</v>
      </c>
      <c r="CE10" s="39">
        <v>0.3</v>
      </c>
      <c r="CF10" s="39">
        <v>0.32</v>
      </c>
    </row>
    <row r="11" spans="1:84" x14ac:dyDescent="0.25">
      <c r="A11" s="31" t="str">
        <f t="shared" si="0"/>
        <v>ESCOLA MUNICIPAL DOM CORNELIO CHIZZINI9º anoU</v>
      </c>
      <c r="B11" s="31" t="s">
        <v>78</v>
      </c>
      <c r="C11" s="31" t="s">
        <v>158</v>
      </c>
      <c r="D11" s="31" t="s">
        <v>159</v>
      </c>
      <c r="E11" s="31" t="s">
        <v>433</v>
      </c>
      <c r="F11" s="31" t="s">
        <v>107</v>
      </c>
      <c r="G11" s="42">
        <v>26</v>
      </c>
      <c r="H11" s="42">
        <v>26</v>
      </c>
      <c r="I11" s="42">
        <v>25</v>
      </c>
      <c r="J11" s="42">
        <v>25</v>
      </c>
      <c r="K11" s="39">
        <v>0.25</v>
      </c>
      <c r="L11" s="39">
        <v>0.32</v>
      </c>
      <c r="M11" s="39">
        <v>0.79</v>
      </c>
      <c r="N11" s="39">
        <v>0.21</v>
      </c>
      <c r="O11" s="39">
        <v>0.28999999999999998</v>
      </c>
      <c r="P11" s="39">
        <v>0.36</v>
      </c>
      <c r="Q11" s="39">
        <v>0.36</v>
      </c>
      <c r="R11" s="39">
        <v>0.18</v>
      </c>
      <c r="S11" s="39">
        <v>0.32</v>
      </c>
      <c r="T11" s="39">
        <v>0.5</v>
      </c>
      <c r="U11" s="39">
        <v>0.25</v>
      </c>
      <c r="V11" s="39">
        <v>0.64</v>
      </c>
      <c r="W11" s="39">
        <v>0.28999999999999998</v>
      </c>
      <c r="X11" s="39">
        <v>0.32</v>
      </c>
      <c r="Y11" s="39">
        <v>0.46</v>
      </c>
      <c r="Z11" s="39">
        <v>0.75</v>
      </c>
      <c r="AA11" s="39">
        <v>0.43</v>
      </c>
      <c r="AB11" s="39">
        <v>0.25</v>
      </c>
      <c r="AC11" s="39">
        <v>0.18</v>
      </c>
      <c r="AD11" s="39">
        <v>0.28999999999999998</v>
      </c>
      <c r="AE11" s="39">
        <v>0.54</v>
      </c>
      <c r="AF11" s="39">
        <v>0.64</v>
      </c>
      <c r="AG11" s="39">
        <v>0.39</v>
      </c>
      <c r="AH11" s="39">
        <v>0.25</v>
      </c>
      <c r="AI11" s="39">
        <v>0.46</v>
      </c>
      <c r="AJ11" s="39">
        <v>0.39</v>
      </c>
      <c r="AK11" s="39">
        <v>0.43</v>
      </c>
      <c r="AL11" s="39">
        <v>0.61</v>
      </c>
      <c r="AM11" s="39">
        <v>0.14000000000000001</v>
      </c>
      <c r="AN11" s="39">
        <v>0.28999999999999998</v>
      </c>
      <c r="AO11" s="39">
        <v>0.32</v>
      </c>
      <c r="AP11" s="39">
        <v>0.18</v>
      </c>
      <c r="AQ11" s="39">
        <v>0.43</v>
      </c>
      <c r="AR11" s="39">
        <v>0.25</v>
      </c>
      <c r="AS11" s="39">
        <v>0.46</v>
      </c>
      <c r="AT11" s="39">
        <v>0.56999999999999995</v>
      </c>
      <c r="AU11" s="39">
        <v>0.32</v>
      </c>
      <c r="AV11" s="39">
        <v>0.14000000000000001</v>
      </c>
      <c r="AW11" s="39">
        <v>0.32</v>
      </c>
      <c r="AX11" s="39">
        <v>0.5</v>
      </c>
      <c r="AY11" s="39">
        <v>0.61</v>
      </c>
      <c r="AZ11" s="39">
        <v>0.54</v>
      </c>
      <c r="BA11" s="39">
        <v>0.54</v>
      </c>
      <c r="BB11" s="39">
        <v>0.32</v>
      </c>
      <c r="BC11" s="39">
        <v>0.25</v>
      </c>
      <c r="BD11" s="39">
        <v>0.25</v>
      </c>
      <c r="BE11" s="39">
        <v>0.71</v>
      </c>
      <c r="BF11" s="39">
        <v>0.14000000000000001</v>
      </c>
      <c r="BG11" s="39">
        <v>0.18</v>
      </c>
      <c r="BH11" s="39">
        <v>0.32</v>
      </c>
      <c r="BI11" s="39">
        <v>0.54</v>
      </c>
      <c r="BJ11" s="39">
        <v>0.54</v>
      </c>
      <c r="BK11" s="39">
        <v>0.71</v>
      </c>
      <c r="BL11" s="39">
        <v>0.28999999999999998</v>
      </c>
      <c r="BM11" s="39">
        <v>0.25</v>
      </c>
      <c r="BN11" s="39">
        <v>0.28999999999999998</v>
      </c>
      <c r="BO11" s="39">
        <v>0.11</v>
      </c>
      <c r="BP11" s="39">
        <v>0.25</v>
      </c>
      <c r="BQ11" s="39">
        <v>0.43</v>
      </c>
      <c r="BR11" s="39">
        <v>0.18</v>
      </c>
      <c r="BS11" s="39">
        <v>0.28999999999999998</v>
      </c>
      <c r="BT11" s="39">
        <v>0.75</v>
      </c>
      <c r="BU11" s="39">
        <v>7.0000000000000007E-2</v>
      </c>
      <c r="BV11" s="39">
        <v>0.14000000000000001</v>
      </c>
      <c r="BW11" s="39">
        <v>0.11</v>
      </c>
      <c r="BX11" s="39">
        <v>0.46</v>
      </c>
      <c r="BY11" s="39">
        <v>0.25</v>
      </c>
      <c r="BZ11" s="39">
        <v>0.32</v>
      </c>
      <c r="CA11" s="39">
        <v>0.11</v>
      </c>
      <c r="CB11" s="39">
        <v>7.0000000000000007E-2</v>
      </c>
      <c r="CC11" s="39">
        <v>0.37</v>
      </c>
      <c r="CD11" s="39">
        <v>0.38</v>
      </c>
      <c r="CE11" s="39">
        <v>0.37</v>
      </c>
      <c r="CF11" s="39">
        <v>0.26</v>
      </c>
    </row>
    <row r="12" spans="1:84" x14ac:dyDescent="0.25">
      <c r="A12" s="31" t="str">
        <f t="shared" si="0"/>
        <v>ESC MUL PROF ALFREDO NASSER9º anoB</v>
      </c>
      <c r="B12" s="31" t="s">
        <v>78</v>
      </c>
      <c r="C12" s="31" t="s">
        <v>125</v>
      </c>
      <c r="D12" s="31" t="s">
        <v>129</v>
      </c>
      <c r="E12" s="31" t="s">
        <v>433</v>
      </c>
      <c r="F12" s="31" t="s">
        <v>100</v>
      </c>
      <c r="G12" s="42">
        <v>17</v>
      </c>
      <c r="H12" s="42">
        <v>17</v>
      </c>
      <c r="I12" s="42">
        <v>19</v>
      </c>
      <c r="J12" s="42">
        <v>19</v>
      </c>
      <c r="K12" s="39">
        <v>0.15</v>
      </c>
      <c r="L12" s="39">
        <v>0.3</v>
      </c>
      <c r="M12" s="39">
        <v>0.7</v>
      </c>
      <c r="N12" s="39">
        <v>0.1</v>
      </c>
      <c r="O12" s="39">
        <v>0.2</v>
      </c>
      <c r="P12" s="39">
        <v>0.2</v>
      </c>
      <c r="Q12" s="39">
        <v>0.1</v>
      </c>
      <c r="R12" s="39">
        <v>0.2</v>
      </c>
      <c r="S12" s="39">
        <v>0.3</v>
      </c>
      <c r="T12" s="39">
        <v>0.15</v>
      </c>
      <c r="U12" s="39">
        <v>0.1</v>
      </c>
      <c r="V12" s="39">
        <v>0.35</v>
      </c>
      <c r="W12" s="39">
        <v>0.25</v>
      </c>
      <c r="X12" s="39">
        <v>0.15</v>
      </c>
      <c r="Y12" s="39">
        <v>0.25</v>
      </c>
      <c r="Z12" s="39">
        <v>0.5</v>
      </c>
      <c r="AA12" s="39">
        <v>0.5</v>
      </c>
      <c r="AB12" s="39">
        <v>0.2</v>
      </c>
      <c r="AC12" s="39">
        <v>0.05</v>
      </c>
      <c r="AD12" s="39">
        <v>0.3</v>
      </c>
      <c r="AE12" s="39">
        <v>0.15</v>
      </c>
      <c r="AF12" s="39">
        <v>0.45</v>
      </c>
      <c r="AG12" s="39">
        <v>0.25</v>
      </c>
      <c r="AH12" s="39">
        <v>0.3</v>
      </c>
      <c r="AI12" s="39">
        <v>0.25</v>
      </c>
      <c r="AJ12" s="39">
        <v>0.15</v>
      </c>
      <c r="AK12" s="39">
        <v>0.2</v>
      </c>
      <c r="AL12" s="39">
        <v>0.4</v>
      </c>
      <c r="AM12" s="39">
        <v>0</v>
      </c>
      <c r="AN12" s="39">
        <v>0.35</v>
      </c>
      <c r="AO12" s="39">
        <v>0.2</v>
      </c>
      <c r="AP12" s="39">
        <v>0.1</v>
      </c>
      <c r="AQ12" s="39">
        <v>0.25</v>
      </c>
      <c r="AR12" s="39">
        <v>0.25</v>
      </c>
      <c r="AS12" s="39">
        <v>0.5</v>
      </c>
      <c r="AT12" s="39">
        <v>0.15</v>
      </c>
      <c r="AU12" s="39">
        <v>0.25</v>
      </c>
      <c r="AV12" s="39">
        <v>0.3</v>
      </c>
      <c r="AW12" s="39">
        <v>0.25</v>
      </c>
      <c r="AX12" s="39">
        <v>0.3</v>
      </c>
      <c r="AY12" s="39">
        <v>0.45</v>
      </c>
      <c r="AZ12" s="39">
        <v>0.3</v>
      </c>
      <c r="BA12" s="39">
        <v>0.25</v>
      </c>
      <c r="BB12" s="39">
        <v>0.25</v>
      </c>
      <c r="BC12" s="39">
        <v>0.35</v>
      </c>
      <c r="BD12" s="39">
        <v>0.2</v>
      </c>
      <c r="BE12" s="39">
        <v>0.65</v>
      </c>
      <c r="BF12" s="39">
        <v>0.25</v>
      </c>
      <c r="BG12" s="39">
        <v>0.25</v>
      </c>
      <c r="BH12" s="39">
        <v>0.25</v>
      </c>
      <c r="BI12" s="39">
        <v>0.5</v>
      </c>
      <c r="BJ12" s="39">
        <v>0.5</v>
      </c>
      <c r="BK12" s="39">
        <v>0.55000000000000004</v>
      </c>
      <c r="BL12" s="39">
        <v>0.6</v>
      </c>
      <c r="BM12" s="39">
        <v>0.25</v>
      </c>
      <c r="BN12" s="39">
        <v>0.25</v>
      </c>
      <c r="BO12" s="39">
        <v>0.25</v>
      </c>
      <c r="BP12" s="39">
        <v>0.3</v>
      </c>
      <c r="BQ12" s="39">
        <v>0.3</v>
      </c>
      <c r="BR12" s="39">
        <v>0.3</v>
      </c>
      <c r="BS12" s="39">
        <v>0.15</v>
      </c>
      <c r="BT12" s="39">
        <v>0.45</v>
      </c>
      <c r="BU12" s="39">
        <v>0.15</v>
      </c>
      <c r="BV12" s="39">
        <v>0.3</v>
      </c>
      <c r="BW12" s="39">
        <v>0.15</v>
      </c>
      <c r="BX12" s="39">
        <v>0.3</v>
      </c>
      <c r="BY12" s="39">
        <v>0.4</v>
      </c>
      <c r="BZ12" s="39">
        <v>0.4</v>
      </c>
      <c r="CA12" s="39">
        <v>0.15</v>
      </c>
      <c r="CB12" s="39">
        <v>0.45</v>
      </c>
      <c r="CC12" s="39">
        <v>0.25</v>
      </c>
      <c r="CD12" s="39">
        <v>0.25</v>
      </c>
      <c r="CE12" s="39">
        <v>0.35</v>
      </c>
      <c r="CF12" s="39">
        <v>0.28999999999999998</v>
      </c>
    </row>
    <row r="13" spans="1:84" x14ac:dyDescent="0.25">
      <c r="A13" s="31" t="str">
        <f t="shared" si="0"/>
        <v>ESCOLA MUNICIPAL JOSE EDIMAR DE BRITO MIRANDA9º anoA</v>
      </c>
      <c r="B13" s="31" t="s">
        <v>78</v>
      </c>
      <c r="C13" s="31" t="s">
        <v>588</v>
      </c>
      <c r="D13" s="31" t="s">
        <v>434</v>
      </c>
      <c r="E13" s="31" t="s">
        <v>433</v>
      </c>
      <c r="F13" s="31" t="s">
        <v>87</v>
      </c>
      <c r="G13" s="42">
        <v>34</v>
      </c>
      <c r="H13" s="42">
        <v>34</v>
      </c>
      <c r="I13" s="42">
        <v>34</v>
      </c>
      <c r="J13" s="42">
        <v>34</v>
      </c>
      <c r="K13" s="39">
        <v>0.56000000000000005</v>
      </c>
      <c r="L13" s="39">
        <v>0.71</v>
      </c>
      <c r="M13" s="39">
        <v>0.82</v>
      </c>
      <c r="N13" s="39">
        <v>0.28999999999999998</v>
      </c>
      <c r="O13" s="39">
        <v>0.76</v>
      </c>
      <c r="P13" s="39">
        <v>0.35</v>
      </c>
      <c r="Q13" s="39">
        <v>0.5</v>
      </c>
      <c r="R13" s="39">
        <v>0.06</v>
      </c>
      <c r="S13" s="39">
        <v>0.53</v>
      </c>
      <c r="T13" s="39">
        <v>0.38</v>
      </c>
      <c r="U13" s="39">
        <v>0.35</v>
      </c>
      <c r="V13" s="39">
        <v>0.53</v>
      </c>
      <c r="W13" s="39">
        <v>0.38</v>
      </c>
      <c r="X13" s="39">
        <v>0.24</v>
      </c>
      <c r="Y13" s="39">
        <v>0.24</v>
      </c>
      <c r="Z13" s="39">
        <v>0.65</v>
      </c>
      <c r="AA13" s="39">
        <v>0.71</v>
      </c>
      <c r="AB13" s="39">
        <v>0.26</v>
      </c>
      <c r="AC13" s="39">
        <v>0.5</v>
      </c>
      <c r="AD13" s="39">
        <v>0.26</v>
      </c>
      <c r="AE13" s="39">
        <v>0.32</v>
      </c>
      <c r="AF13" s="39">
        <v>0.71</v>
      </c>
      <c r="AG13" s="39">
        <v>0.38</v>
      </c>
      <c r="AH13" s="39">
        <v>0.35</v>
      </c>
      <c r="AI13" s="39">
        <v>0.53</v>
      </c>
      <c r="AJ13" s="39">
        <v>0.41</v>
      </c>
      <c r="AK13" s="39">
        <v>0.21</v>
      </c>
      <c r="AL13" s="39">
        <v>0.74</v>
      </c>
      <c r="AM13" s="39">
        <v>0.24</v>
      </c>
      <c r="AN13" s="39">
        <v>0.03</v>
      </c>
      <c r="AO13" s="39">
        <v>0.21</v>
      </c>
      <c r="AP13" s="39">
        <v>0.32</v>
      </c>
      <c r="AQ13" s="39">
        <v>0.44</v>
      </c>
      <c r="AR13" s="39">
        <v>0.38</v>
      </c>
      <c r="AS13" s="39">
        <v>0.35</v>
      </c>
      <c r="AT13" s="39">
        <v>0.62</v>
      </c>
      <c r="AU13" s="39">
        <v>0.62</v>
      </c>
      <c r="AV13" s="39">
        <v>0.35</v>
      </c>
      <c r="AW13" s="39">
        <v>0.35</v>
      </c>
      <c r="AX13" s="39">
        <v>0.53</v>
      </c>
      <c r="AY13" s="39">
        <v>0.71</v>
      </c>
      <c r="AZ13" s="39">
        <v>0.56000000000000005</v>
      </c>
      <c r="BA13" s="39">
        <v>0.65</v>
      </c>
      <c r="BB13" s="39">
        <v>0.26</v>
      </c>
      <c r="BC13" s="39">
        <v>0.41</v>
      </c>
      <c r="BD13" s="39">
        <v>0.24</v>
      </c>
      <c r="BE13" s="39">
        <v>0.76</v>
      </c>
      <c r="BF13" s="39">
        <v>0.12</v>
      </c>
      <c r="BG13" s="39">
        <v>0.35</v>
      </c>
      <c r="BH13" s="39">
        <v>0.47</v>
      </c>
      <c r="BI13" s="39">
        <v>0.62</v>
      </c>
      <c r="BJ13" s="39">
        <v>0.74</v>
      </c>
      <c r="BK13" s="39">
        <v>0.71</v>
      </c>
      <c r="BL13" s="39">
        <v>0.47</v>
      </c>
      <c r="BM13" s="39">
        <v>0.21</v>
      </c>
      <c r="BN13" s="39">
        <v>0.35</v>
      </c>
      <c r="BO13" s="39">
        <v>0.5</v>
      </c>
      <c r="BP13" s="39">
        <v>0.24</v>
      </c>
      <c r="BQ13" s="39">
        <v>0.56000000000000005</v>
      </c>
      <c r="BR13" s="39">
        <v>0.28999999999999998</v>
      </c>
      <c r="BS13" s="39">
        <v>0.35</v>
      </c>
      <c r="BT13" s="39">
        <v>0.71</v>
      </c>
      <c r="BU13" s="39">
        <v>0.38</v>
      </c>
      <c r="BV13" s="39">
        <v>0.15</v>
      </c>
      <c r="BW13" s="39">
        <v>0.32</v>
      </c>
      <c r="BX13" s="39">
        <v>0.47</v>
      </c>
      <c r="BY13" s="39">
        <v>0.24</v>
      </c>
      <c r="BZ13" s="39">
        <v>0.18</v>
      </c>
      <c r="CA13" s="39">
        <v>0.21</v>
      </c>
      <c r="CB13" s="39">
        <v>0.18</v>
      </c>
      <c r="CC13" s="39">
        <v>0.45</v>
      </c>
      <c r="CD13" s="39">
        <v>0.4</v>
      </c>
      <c r="CE13" s="39">
        <v>0.46</v>
      </c>
      <c r="CF13" s="39">
        <v>0.32</v>
      </c>
    </row>
    <row r="14" spans="1:84" x14ac:dyDescent="0.25">
      <c r="A14" s="31" t="str">
        <f t="shared" si="0"/>
        <v>ESC MUL GREGORIO DE ASSIS9º anoUNICA</v>
      </c>
      <c r="B14" s="31" t="s">
        <v>78</v>
      </c>
      <c r="C14" s="31" t="s">
        <v>125</v>
      </c>
      <c r="D14" s="31" t="s">
        <v>126</v>
      </c>
      <c r="E14" s="31" t="s">
        <v>433</v>
      </c>
      <c r="F14" s="31" t="s">
        <v>95</v>
      </c>
      <c r="G14" s="42">
        <v>19</v>
      </c>
      <c r="H14" s="42">
        <v>19</v>
      </c>
      <c r="I14" s="42">
        <v>19</v>
      </c>
      <c r="J14" s="42">
        <v>19</v>
      </c>
      <c r="K14" s="39">
        <v>0.32</v>
      </c>
      <c r="L14" s="39">
        <v>0.42</v>
      </c>
      <c r="M14" s="39">
        <v>0.63</v>
      </c>
      <c r="N14" s="39">
        <v>0.11</v>
      </c>
      <c r="O14" s="39">
        <v>0.53</v>
      </c>
      <c r="P14" s="39">
        <v>0.37</v>
      </c>
      <c r="Q14" s="39">
        <v>0.21</v>
      </c>
      <c r="R14" s="39">
        <v>0.21</v>
      </c>
      <c r="S14" s="39">
        <v>0.37</v>
      </c>
      <c r="T14" s="39">
        <v>0.32</v>
      </c>
      <c r="U14" s="39">
        <v>0.26</v>
      </c>
      <c r="V14" s="39">
        <v>0.16</v>
      </c>
      <c r="W14" s="39">
        <v>0.26</v>
      </c>
      <c r="X14" s="39">
        <v>0.26</v>
      </c>
      <c r="Y14" s="39">
        <v>0.26</v>
      </c>
      <c r="Z14" s="39">
        <v>0.57999999999999996</v>
      </c>
      <c r="AA14" s="39">
        <v>0.37</v>
      </c>
      <c r="AB14" s="39">
        <v>0.37</v>
      </c>
      <c r="AC14" s="39">
        <v>0.26</v>
      </c>
      <c r="AD14" s="39">
        <v>0.26</v>
      </c>
      <c r="AE14" s="39">
        <v>0.37</v>
      </c>
      <c r="AF14" s="39">
        <v>0.53</v>
      </c>
      <c r="AG14" s="39">
        <v>0.26</v>
      </c>
      <c r="AH14" s="39">
        <v>0.11</v>
      </c>
      <c r="AI14" s="39">
        <v>0.37</v>
      </c>
      <c r="AJ14" s="39">
        <v>0.21</v>
      </c>
      <c r="AK14" s="39">
        <v>0.16</v>
      </c>
      <c r="AL14" s="39">
        <v>0.47</v>
      </c>
      <c r="AM14" s="39">
        <v>0.16</v>
      </c>
      <c r="AN14" s="39">
        <v>0.32</v>
      </c>
      <c r="AO14" s="39">
        <v>0.21</v>
      </c>
      <c r="AP14" s="39">
        <v>0.26</v>
      </c>
      <c r="AQ14" s="39">
        <v>0.37</v>
      </c>
      <c r="AR14" s="39">
        <v>0.57999999999999996</v>
      </c>
      <c r="AS14" s="39">
        <v>0.26</v>
      </c>
      <c r="AT14" s="39">
        <v>0.42</v>
      </c>
      <c r="AU14" s="39">
        <v>0.42</v>
      </c>
      <c r="AV14" s="39">
        <v>0.16</v>
      </c>
      <c r="AW14" s="39">
        <v>0.42</v>
      </c>
      <c r="AX14" s="39">
        <v>0.37</v>
      </c>
      <c r="AY14" s="39">
        <v>0.47</v>
      </c>
      <c r="AZ14" s="39">
        <v>0.32</v>
      </c>
      <c r="BA14" s="39">
        <v>0.42</v>
      </c>
      <c r="BB14" s="39">
        <v>0.57999999999999996</v>
      </c>
      <c r="BC14" s="39">
        <v>0.16</v>
      </c>
      <c r="BD14" s="39">
        <v>0.26</v>
      </c>
      <c r="BE14" s="39">
        <v>0.74</v>
      </c>
      <c r="BF14" s="39">
        <v>0.21</v>
      </c>
      <c r="BG14" s="39">
        <v>0.32</v>
      </c>
      <c r="BH14" s="39">
        <v>0.05</v>
      </c>
      <c r="BI14" s="39">
        <v>0.42</v>
      </c>
      <c r="BJ14" s="39">
        <v>0.79</v>
      </c>
      <c r="BK14" s="39">
        <v>0.63</v>
      </c>
      <c r="BL14" s="39">
        <v>0.32</v>
      </c>
      <c r="BM14" s="39">
        <v>0.16</v>
      </c>
      <c r="BN14" s="39">
        <v>0.16</v>
      </c>
      <c r="BO14" s="39">
        <v>0.21</v>
      </c>
      <c r="BP14" s="39">
        <v>0.53</v>
      </c>
      <c r="BQ14" s="39">
        <v>0.53</v>
      </c>
      <c r="BR14" s="39">
        <v>0.21</v>
      </c>
      <c r="BS14" s="39">
        <v>0.11</v>
      </c>
      <c r="BT14" s="39">
        <v>0.74</v>
      </c>
      <c r="BU14" s="39">
        <v>0.37</v>
      </c>
      <c r="BV14" s="39">
        <v>0.11</v>
      </c>
      <c r="BW14" s="39">
        <v>0.32</v>
      </c>
      <c r="BX14" s="39">
        <v>0.57999999999999996</v>
      </c>
      <c r="BY14" s="39">
        <v>0.53</v>
      </c>
      <c r="BZ14" s="39">
        <v>0.32</v>
      </c>
      <c r="CA14" s="39">
        <v>0.16</v>
      </c>
      <c r="CB14" s="39">
        <v>0.16</v>
      </c>
      <c r="CC14" s="39">
        <v>0.33</v>
      </c>
      <c r="CD14" s="39">
        <v>0.32</v>
      </c>
      <c r="CE14" s="39">
        <v>0.37</v>
      </c>
      <c r="CF14" s="39">
        <v>0.34</v>
      </c>
    </row>
    <row r="15" spans="1:84" x14ac:dyDescent="0.25">
      <c r="A15" s="31" t="str">
        <f t="shared" si="0"/>
        <v>ESCOLA MUNICIPAL SAO FRANCISCO9º anoÚNICA</v>
      </c>
      <c r="B15" s="31" t="s">
        <v>78</v>
      </c>
      <c r="C15" s="31" t="s">
        <v>110</v>
      </c>
      <c r="D15" s="31" t="s">
        <v>117</v>
      </c>
      <c r="E15" s="31" t="s">
        <v>433</v>
      </c>
      <c r="F15" s="31" t="s">
        <v>134</v>
      </c>
      <c r="G15" s="42">
        <v>2</v>
      </c>
      <c r="H15" s="42">
        <v>2</v>
      </c>
      <c r="I15" s="42">
        <v>2</v>
      </c>
      <c r="J15" s="42">
        <v>2</v>
      </c>
      <c r="K15" s="39">
        <v>0.5</v>
      </c>
      <c r="L15" s="39">
        <v>0</v>
      </c>
      <c r="M15" s="39">
        <v>0.5</v>
      </c>
      <c r="N15" s="39">
        <v>0.5</v>
      </c>
      <c r="O15" s="39">
        <v>0</v>
      </c>
      <c r="P15" s="39">
        <v>0.5</v>
      </c>
      <c r="Q15" s="39">
        <v>0.5</v>
      </c>
      <c r="R15" s="39">
        <v>0</v>
      </c>
      <c r="S15" s="39">
        <v>0</v>
      </c>
      <c r="T15" s="39">
        <v>1</v>
      </c>
      <c r="U15" s="39">
        <v>0.5</v>
      </c>
      <c r="V15" s="39">
        <v>0</v>
      </c>
      <c r="W15" s="39">
        <v>0</v>
      </c>
      <c r="X15" s="39">
        <v>0.5</v>
      </c>
      <c r="Y15" s="39">
        <v>0.5</v>
      </c>
      <c r="Z15" s="39">
        <v>1</v>
      </c>
      <c r="AA15" s="39">
        <v>1</v>
      </c>
      <c r="AB15" s="39">
        <v>0.5</v>
      </c>
      <c r="AC15" s="39">
        <v>0</v>
      </c>
      <c r="AD15" s="39">
        <v>0</v>
      </c>
      <c r="AE15" s="39">
        <v>0</v>
      </c>
      <c r="AF15" s="39">
        <v>1</v>
      </c>
      <c r="AG15" s="39">
        <v>0</v>
      </c>
      <c r="AH15" s="39">
        <v>0</v>
      </c>
      <c r="AI15" s="39">
        <v>0</v>
      </c>
      <c r="AJ15" s="39">
        <v>0</v>
      </c>
      <c r="AK15" s="39">
        <v>0</v>
      </c>
      <c r="AL15" s="39">
        <v>0</v>
      </c>
      <c r="AM15" s="39">
        <v>0</v>
      </c>
      <c r="AN15" s="39">
        <v>0</v>
      </c>
      <c r="AO15" s="39">
        <v>0.5</v>
      </c>
      <c r="AP15" s="39">
        <v>0</v>
      </c>
      <c r="AQ15" s="39">
        <v>0</v>
      </c>
      <c r="AR15" s="39">
        <v>0.5</v>
      </c>
      <c r="AS15" s="39">
        <v>1</v>
      </c>
      <c r="AT15" s="39">
        <v>0.5</v>
      </c>
      <c r="AU15" s="39">
        <v>0</v>
      </c>
      <c r="AV15" s="39">
        <v>0.5</v>
      </c>
      <c r="AW15" s="39">
        <v>0</v>
      </c>
      <c r="AX15" s="39">
        <v>0</v>
      </c>
      <c r="AY15" s="39">
        <v>0</v>
      </c>
      <c r="AZ15" s="39">
        <v>0.5</v>
      </c>
      <c r="BA15" s="39">
        <v>0</v>
      </c>
      <c r="BB15" s="39">
        <v>0.5</v>
      </c>
      <c r="BC15" s="39">
        <v>0</v>
      </c>
      <c r="BD15" s="39">
        <v>0</v>
      </c>
      <c r="BE15" s="39">
        <v>1</v>
      </c>
      <c r="BF15" s="39">
        <v>0</v>
      </c>
      <c r="BG15" s="39">
        <v>0</v>
      </c>
      <c r="BH15" s="39">
        <v>0</v>
      </c>
      <c r="BI15" s="39">
        <v>0</v>
      </c>
      <c r="BJ15" s="39">
        <v>0</v>
      </c>
      <c r="BK15" s="39">
        <v>0.5</v>
      </c>
      <c r="BL15" s="39">
        <v>0</v>
      </c>
      <c r="BM15" s="39">
        <v>0.5</v>
      </c>
      <c r="BN15" s="39">
        <v>0.5</v>
      </c>
      <c r="BO15" s="39">
        <v>0</v>
      </c>
      <c r="BP15" s="39">
        <v>0.5</v>
      </c>
      <c r="BQ15" s="39">
        <v>0.5</v>
      </c>
      <c r="BR15" s="39">
        <v>0</v>
      </c>
      <c r="BS15" s="39">
        <v>0</v>
      </c>
      <c r="BT15" s="39">
        <v>0.5</v>
      </c>
      <c r="BU15" s="39">
        <v>0.5</v>
      </c>
      <c r="BV15" s="39">
        <v>0.5</v>
      </c>
      <c r="BW15" s="39">
        <v>0.5</v>
      </c>
      <c r="BX15" s="39">
        <v>0</v>
      </c>
      <c r="BY15" s="39">
        <v>0</v>
      </c>
      <c r="BZ15" s="39">
        <v>0.5</v>
      </c>
      <c r="CA15" s="39">
        <v>0</v>
      </c>
      <c r="CB15" s="39">
        <v>0</v>
      </c>
      <c r="CC15" s="39">
        <v>0.38</v>
      </c>
      <c r="CD15" s="39">
        <v>0.2</v>
      </c>
      <c r="CE15" s="39">
        <v>0.23</v>
      </c>
      <c r="CF15" s="39">
        <v>0.25</v>
      </c>
    </row>
    <row r="16" spans="1:84" x14ac:dyDescent="0.25">
      <c r="A16" s="31" t="str">
        <f t="shared" si="0"/>
        <v>NUCLEO ESCOLAR MUL ANTONIO PEREIRA DOS SANTOS9º anoA</v>
      </c>
      <c r="B16" s="31" t="s">
        <v>78</v>
      </c>
      <c r="C16" s="31" t="s">
        <v>140</v>
      </c>
      <c r="D16" s="31" t="s">
        <v>144</v>
      </c>
      <c r="E16" s="31" t="s">
        <v>433</v>
      </c>
      <c r="F16" s="31" t="s">
        <v>87</v>
      </c>
      <c r="G16" s="42">
        <v>5</v>
      </c>
      <c r="H16" s="42">
        <v>5</v>
      </c>
      <c r="I16" s="42">
        <v>5</v>
      </c>
      <c r="J16" s="42">
        <v>5</v>
      </c>
      <c r="K16" s="39">
        <v>0.2</v>
      </c>
      <c r="L16" s="39">
        <v>0.6</v>
      </c>
      <c r="M16" s="39">
        <v>1</v>
      </c>
      <c r="N16" s="39">
        <v>0.2</v>
      </c>
      <c r="O16" s="39">
        <v>0.4</v>
      </c>
      <c r="P16" s="39">
        <v>0.4</v>
      </c>
      <c r="Q16" s="39">
        <v>0</v>
      </c>
      <c r="R16" s="39">
        <v>0</v>
      </c>
      <c r="S16" s="39">
        <v>0.4</v>
      </c>
      <c r="T16" s="39">
        <v>0.8</v>
      </c>
      <c r="U16" s="39">
        <v>0.4</v>
      </c>
      <c r="V16" s="39">
        <v>0.4</v>
      </c>
      <c r="W16" s="39">
        <v>0.6</v>
      </c>
      <c r="X16" s="39">
        <v>0.4</v>
      </c>
      <c r="Y16" s="39">
        <v>0.4</v>
      </c>
      <c r="Z16" s="39">
        <v>0.6</v>
      </c>
      <c r="AA16" s="39">
        <v>1</v>
      </c>
      <c r="AB16" s="39">
        <v>0.2</v>
      </c>
      <c r="AC16" s="39">
        <v>0.8</v>
      </c>
      <c r="AD16" s="39">
        <v>0.2</v>
      </c>
      <c r="AE16" s="39">
        <v>0.2</v>
      </c>
      <c r="AF16" s="39">
        <v>0.6</v>
      </c>
      <c r="AG16" s="39">
        <v>0.2</v>
      </c>
      <c r="AH16" s="39">
        <v>0.8</v>
      </c>
      <c r="AI16" s="39">
        <v>0</v>
      </c>
      <c r="AJ16" s="39">
        <v>0.6</v>
      </c>
      <c r="AK16" s="39">
        <v>0.2</v>
      </c>
      <c r="AL16" s="39">
        <v>0.2</v>
      </c>
      <c r="AM16" s="39">
        <v>0.2</v>
      </c>
      <c r="AN16" s="39">
        <v>0</v>
      </c>
      <c r="AO16" s="39">
        <v>0.4</v>
      </c>
      <c r="AP16" s="39">
        <v>0.4</v>
      </c>
      <c r="AQ16" s="39">
        <v>0.4</v>
      </c>
      <c r="AR16" s="39">
        <v>0.6</v>
      </c>
      <c r="AS16" s="39">
        <v>0.4</v>
      </c>
      <c r="AT16" s="39">
        <v>0.6</v>
      </c>
      <c r="AU16" s="39">
        <v>0.4</v>
      </c>
      <c r="AV16" s="39">
        <v>0.6</v>
      </c>
      <c r="AW16" s="39">
        <v>0.8</v>
      </c>
      <c r="AX16" s="39">
        <v>0.4</v>
      </c>
      <c r="AY16" s="39">
        <v>0.2</v>
      </c>
      <c r="AZ16" s="39">
        <v>0.2</v>
      </c>
      <c r="BA16" s="39">
        <v>0</v>
      </c>
      <c r="BB16" s="39">
        <v>0</v>
      </c>
      <c r="BC16" s="39">
        <v>0</v>
      </c>
      <c r="BD16" s="39">
        <v>0.2</v>
      </c>
      <c r="BE16" s="39">
        <v>0.2</v>
      </c>
      <c r="BF16" s="39">
        <v>0</v>
      </c>
      <c r="BG16" s="39">
        <v>0.2</v>
      </c>
      <c r="BH16" s="39">
        <v>0</v>
      </c>
      <c r="BI16" s="39">
        <v>0.2</v>
      </c>
      <c r="BJ16" s="39">
        <v>0</v>
      </c>
      <c r="BK16" s="39">
        <v>0.2</v>
      </c>
      <c r="BL16" s="39">
        <v>0</v>
      </c>
      <c r="BM16" s="39">
        <v>0</v>
      </c>
      <c r="BN16" s="39">
        <v>0.2</v>
      </c>
      <c r="BO16" s="39">
        <v>0.4</v>
      </c>
      <c r="BP16" s="39">
        <v>0</v>
      </c>
      <c r="BQ16" s="39">
        <v>0.4</v>
      </c>
      <c r="BR16" s="39">
        <v>0</v>
      </c>
      <c r="BS16" s="39">
        <v>0.4</v>
      </c>
      <c r="BT16" s="39">
        <v>0.2</v>
      </c>
      <c r="BU16" s="39">
        <v>0</v>
      </c>
      <c r="BV16" s="39">
        <v>0.4</v>
      </c>
      <c r="BW16" s="39">
        <v>0</v>
      </c>
      <c r="BX16" s="39">
        <v>0.2</v>
      </c>
      <c r="BY16" s="39">
        <v>0.6</v>
      </c>
      <c r="BZ16" s="39">
        <v>0.4</v>
      </c>
      <c r="CA16" s="39">
        <v>0.2</v>
      </c>
      <c r="CB16" s="39">
        <v>0</v>
      </c>
      <c r="CC16" s="39">
        <v>0.45</v>
      </c>
      <c r="CD16" s="39">
        <v>0.4</v>
      </c>
      <c r="CE16" s="39">
        <v>0.12</v>
      </c>
      <c r="CF16" s="39">
        <v>0.24</v>
      </c>
    </row>
    <row r="17" spans="1:84" x14ac:dyDescent="0.25">
      <c r="A17" s="31" t="str">
        <f t="shared" si="0"/>
        <v>ESC MUL MARIO PEDRO DE OLIVEIRA9º anoA</v>
      </c>
      <c r="B17" s="31" t="s">
        <v>78</v>
      </c>
      <c r="C17" s="31" t="s">
        <v>118</v>
      </c>
      <c r="D17" s="31" t="s">
        <v>119</v>
      </c>
      <c r="E17" s="31" t="s">
        <v>433</v>
      </c>
      <c r="F17" s="31" t="s">
        <v>87</v>
      </c>
      <c r="G17" s="42">
        <v>23</v>
      </c>
      <c r="H17" s="42">
        <v>23</v>
      </c>
      <c r="I17" s="42">
        <v>23</v>
      </c>
      <c r="J17" s="42">
        <v>23</v>
      </c>
      <c r="K17" s="39">
        <v>0.2</v>
      </c>
      <c r="L17" s="39">
        <v>0.36</v>
      </c>
      <c r="M17" s="39">
        <v>0.84</v>
      </c>
      <c r="N17" s="39">
        <v>0.16</v>
      </c>
      <c r="O17" s="39">
        <v>0.24</v>
      </c>
      <c r="P17" s="39">
        <v>0.24</v>
      </c>
      <c r="Q17" s="39">
        <v>0.28000000000000003</v>
      </c>
      <c r="R17" s="39">
        <v>0.48</v>
      </c>
      <c r="S17" s="39">
        <v>0.28000000000000003</v>
      </c>
      <c r="T17" s="39">
        <v>0.2</v>
      </c>
      <c r="U17" s="39">
        <v>0.32</v>
      </c>
      <c r="V17" s="39">
        <v>0.56000000000000005</v>
      </c>
      <c r="W17" s="39">
        <v>0.4</v>
      </c>
      <c r="X17" s="39">
        <v>0.16</v>
      </c>
      <c r="Y17" s="39">
        <v>0.16</v>
      </c>
      <c r="Z17" s="39">
        <v>0.6</v>
      </c>
      <c r="AA17" s="39">
        <v>0.52</v>
      </c>
      <c r="AB17" s="39">
        <v>0.2</v>
      </c>
      <c r="AC17" s="39">
        <v>0.2</v>
      </c>
      <c r="AD17" s="39">
        <v>0.2</v>
      </c>
      <c r="AE17" s="39">
        <v>0.16</v>
      </c>
      <c r="AF17" s="39">
        <v>0.44</v>
      </c>
      <c r="AG17" s="39">
        <v>0.4</v>
      </c>
      <c r="AH17" s="39">
        <v>0.2</v>
      </c>
      <c r="AI17" s="39">
        <v>0.28000000000000003</v>
      </c>
      <c r="AJ17" s="39">
        <v>0.36</v>
      </c>
      <c r="AK17" s="39">
        <v>0.24</v>
      </c>
      <c r="AL17" s="39">
        <v>0.48</v>
      </c>
      <c r="AM17" s="39">
        <v>0.16</v>
      </c>
      <c r="AN17" s="39">
        <v>0.28000000000000003</v>
      </c>
      <c r="AO17" s="39">
        <v>0.52</v>
      </c>
      <c r="AP17" s="39">
        <v>0.16</v>
      </c>
      <c r="AQ17" s="39">
        <v>0.36</v>
      </c>
      <c r="AR17" s="39">
        <v>0.24</v>
      </c>
      <c r="AS17" s="39">
        <v>0.2</v>
      </c>
      <c r="AT17" s="39">
        <v>0.2</v>
      </c>
      <c r="AU17" s="39">
        <v>0.48</v>
      </c>
      <c r="AV17" s="39">
        <v>0.28000000000000003</v>
      </c>
      <c r="AW17" s="39">
        <v>0.28000000000000003</v>
      </c>
      <c r="AX17" s="39">
        <v>0.28000000000000003</v>
      </c>
      <c r="AY17" s="39">
        <v>0.28000000000000003</v>
      </c>
      <c r="AZ17" s="39">
        <v>0.24</v>
      </c>
      <c r="BA17" s="39">
        <v>0.2</v>
      </c>
      <c r="BB17" s="39">
        <v>0.6</v>
      </c>
      <c r="BC17" s="39">
        <v>0.28000000000000003</v>
      </c>
      <c r="BD17" s="39">
        <v>0.48</v>
      </c>
      <c r="BE17" s="39">
        <v>0.8</v>
      </c>
      <c r="BF17" s="39">
        <v>0.04</v>
      </c>
      <c r="BG17" s="39">
        <v>0.24</v>
      </c>
      <c r="BH17" s="39">
        <v>0.2</v>
      </c>
      <c r="BI17" s="39">
        <v>0.48</v>
      </c>
      <c r="BJ17" s="39">
        <v>0.36</v>
      </c>
      <c r="BK17" s="39">
        <v>0.56000000000000005</v>
      </c>
      <c r="BL17" s="39">
        <v>0.32</v>
      </c>
      <c r="BM17" s="39">
        <v>0.2</v>
      </c>
      <c r="BN17" s="39">
        <v>0.24</v>
      </c>
      <c r="BO17" s="39">
        <v>0.36</v>
      </c>
      <c r="BP17" s="39">
        <v>0.28000000000000003</v>
      </c>
      <c r="BQ17" s="39">
        <v>0.28000000000000003</v>
      </c>
      <c r="BR17" s="39">
        <v>0.4</v>
      </c>
      <c r="BS17" s="39">
        <v>0.16</v>
      </c>
      <c r="BT17" s="39">
        <v>0.44</v>
      </c>
      <c r="BU17" s="39">
        <v>0.2</v>
      </c>
      <c r="BV17" s="39">
        <v>0.28000000000000003</v>
      </c>
      <c r="BW17" s="39">
        <v>0.36</v>
      </c>
      <c r="BX17" s="39">
        <v>0.48</v>
      </c>
      <c r="BY17" s="39">
        <v>0.2</v>
      </c>
      <c r="BZ17" s="39">
        <v>0.32</v>
      </c>
      <c r="CA17" s="39">
        <v>0.12</v>
      </c>
      <c r="CB17" s="39">
        <v>0.24</v>
      </c>
      <c r="CC17" s="39">
        <v>0.33</v>
      </c>
      <c r="CD17" s="39">
        <v>0.3</v>
      </c>
      <c r="CE17" s="39">
        <v>0.34</v>
      </c>
      <c r="CF17" s="39">
        <v>0.28000000000000003</v>
      </c>
    </row>
    <row r="18" spans="1:84" x14ac:dyDescent="0.25">
      <c r="A18" s="31" t="str">
        <f t="shared" si="0"/>
        <v>ESCOLA MUNICIPAL JOAO LEMES DUARTE9º anoA</v>
      </c>
      <c r="B18" s="31" t="s">
        <v>78</v>
      </c>
      <c r="C18" s="31" t="s">
        <v>125</v>
      </c>
      <c r="D18" s="31" t="s">
        <v>132</v>
      </c>
      <c r="E18" s="31" t="s">
        <v>433</v>
      </c>
      <c r="F18" s="31" t="s">
        <v>87</v>
      </c>
      <c r="G18" s="42">
        <v>5</v>
      </c>
      <c r="H18" s="42">
        <v>5</v>
      </c>
      <c r="I18" s="42">
        <v>5</v>
      </c>
      <c r="J18" s="42">
        <v>5</v>
      </c>
      <c r="K18" s="39">
        <v>0.2</v>
      </c>
      <c r="L18" s="39">
        <v>0.2</v>
      </c>
      <c r="M18" s="39">
        <v>0.8</v>
      </c>
      <c r="N18" s="39">
        <v>0</v>
      </c>
      <c r="O18" s="39">
        <v>0</v>
      </c>
      <c r="P18" s="39">
        <v>0.2</v>
      </c>
      <c r="Q18" s="39">
        <v>0</v>
      </c>
      <c r="R18" s="39">
        <v>0.8</v>
      </c>
      <c r="S18" s="39">
        <v>0</v>
      </c>
      <c r="T18" s="39">
        <v>0.4</v>
      </c>
      <c r="U18" s="39">
        <v>0.4</v>
      </c>
      <c r="V18" s="39">
        <v>0</v>
      </c>
      <c r="W18" s="39">
        <v>0.4</v>
      </c>
      <c r="X18" s="39">
        <v>0</v>
      </c>
      <c r="Y18" s="39">
        <v>0.2</v>
      </c>
      <c r="Z18" s="39">
        <v>0.2</v>
      </c>
      <c r="AA18" s="39">
        <v>0.2</v>
      </c>
      <c r="AB18" s="39">
        <v>0.2</v>
      </c>
      <c r="AC18" s="39">
        <v>0.4</v>
      </c>
      <c r="AD18" s="39">
        <v>0.2</v>
      </c>
      <c r="AE18" s="39">
        <v>0.4</v>
      </c>
      <c r="AF18" s="39">
        <v>0.2</v>
      </c>
      <c r="AG18" s="39">
        <v>0</v>
      </c>
      <c r="AH18" s="39">
        <v>0.4</v>
      </c>
      <c r="AI18" s="39">
        <v>0.2</v>
      </c>
      <c r="AJ18" s="39">
        <v>0.2</v>
      </c>
      <c r="AK18" s="39">
        <v>0.2</v>
      </c>
      <c r="AL18" s="39">
        <v>0.2</v>
      </c>
      <c r="AM18" s="39">
        <v>0.2</v>
      </c>
      <c r="AN18" s="39">
        <v>0.2</v>
      </c>
      <c r="AO18" s="39">
        <v>0.2</v>
      </c>
      <c r="AP18" s="39">
        <v>0</v>
      </c>
      <c r="AQ18" s="39">
        <v>0.6</v>
      </c>
      <c r="AR18" s="39">
        <v>0</v>
      </c>
      <c r="AS18" s="39">
        <v>0.4</v>
      </c>
      <c r="AT18" s="39">
        <v>0.8</v>
      </c>
      <c r="AU18" s="39">
        <v>0</v>
      </c>
      <c r="AV18" s="39">
        <v>0</v>
      </c>
      <c r="AW18" s="39">
        <v>0</v>
      </c>
      <c r="AX18" s="39">
        <v>0.6</v>
      </c>
      <c r="AY18" s="39">
        <v>0</v>
      </c>
      <c r="AZ18" s="39">
        <v>0.2</v>
      </c>
      <c r="BA18" s="39">
        <v>0.6</v>
      </c>
      <c r="BB18" s="39">
        <v>0.4</v>
      </c>
      <c r="BC18" s="39">
        <v>0</v>
      </c>
      <c r="BD18" s="39">
        <v>0.2</v>
      </c>
      <c r="BE18" s="39">
        <v>0.4</v>
      </c>
      <c r="BF18" s="39">
        <v>0.2</v>
      </c>
      <c r="BG18" s="39">
        <v>0.4</v>
      </c>
      <c r="BH18" s="39">
        <v>0</v>
      </c>
      <c r="BI18" s="39">
        <v>0</v>
      </c>
      <c r="BJ18" s="39">
        <v>0.6</v>
      </c>
      <c r="BK18" s="39">
        <v>0.6</v>
      </c>
      <c r="BL18" s="39">
        <v>0.8</v>
      </c>
      <c r="BM18" s="39">
        <v>0</v>
      </c>
      <c r="BN18" s="39">
        <v>0.2</v>
      </c>
      <c r="BO18" s="39">
        <v>0.2</v>
      </c>
      <c r="BP18" s="39">
        <v>0</v>
      </c>
      <c r="BQ18" s="39">
        <v>0.2</v>
      </c>
      <c r="BR18" s="39">
        <v>0.2</v>
      </c>
      <c r="BS18" s="39">
        <v>0</v>
      </c>
      <c r="BT18" s="39">
        <v>0</v>
      </c>
      <c r="BU18" s="39">
        <v>0.4</v>
      </c>
      <c r="BV18" s="39">
        <v>0.2</v>
      </c>
      <c r="BW18" s="39">
        <v>0.6</v>
      </c>
      <c r="BX18" s="39">
        <v>0.4</v>
      </c>
      <c r="BY18" s="39">
        <v>0.2</v>
      </c>
      <c r="BZ18" s="39">
        <v>0.2</v>
      </c>
      <c r="CA18" s="39">
        <v>0.2</v>
      </c>
      <c r="CB18" s="39">
        <v>0.2</v>
      </c>
      <c r="CC18" s="39">
        <v>0.24</v>
      </c>
      <c r="CD18" s="39">
        <v>0.24</v>
      </c>
      <c r="CE18" s="39">
        <v>0.26</v>
      </c>
      <c r="CF18" s="39">
        <v>0.24</v>
      </c>
    </row>
    <row r="19" spans="1:84" x14ac:dyDescent="0.25">
      <c r="A19" s="31" t="str">
        <f t="shared" si="0"/>
        <v>ESCOLA MUNICIPAL JOSE EDIMAR DE BRITO MIRANDA9º anoB</v>
      </c>
      <c r="B19" s="31" t="s">
        <v>78</v>
      </c>
      <c r="C19" s="31" t="s">
        <v>588</v>
      </c>
      <c r="D19" s="31" t="s">
        <v>434</v>
      </c>
      <c r="E19" s="31" t="s">
        <v>433</v>
      </c>
      <c r="F19" s="31" t="s">
        <v>100</v>
      </c>
      <c r="G19" s="42">
        <v>24</v>
      </c>
      <c r="H19" s="42">
        <v>24</v>
      </c>
      <c r="I19" s="42">
        <v>26</v>
      </c>
      <c r="J19" s="42">
        <v>26</v>
      </c>
      <c r="K19" s="39">
        <v>0.22</v>
      </c>
      <c r="L19" s="39">
        <v>0.56000000000000005</v>
      </c>
      <c r="M19" s="39">
        <v>0.7</v>
      </c>
      <c r="N19" s="39">
        <v>0.26</v>
      </c>
      <c r="O19" s="39">
        <v>0.33</v>
      </c>
      <c r="P19" s="39">
        <v>0.56000000000000005</v>
      </c>
      <c r="Q19" s="39">
        <v>0.26</v>
      </c>
      <c r="R19" s="39">
        <v>0.15</v>
      </c>
      <c r="S19" s="39">
        <v>0.3</v>
      </c>
      <c r="T19" s="39">
        <v>0.37</v>
      </c>
      <c r="U19" s="39">
        <v>0.15</v>
      </c>
      <c r="V19" s="39">
        <v>0.15</v>
      </c>
      <c r="W19" s="39">
        <v>7.0000000000000007E-2</v>
      </c>
      <c r="X19" s="39">
        <v>0.11</v>
      </c>
      <c r="Y19" s="39">
        <v>0.11</v>
      </c>
      <c r="Z19" s="39">
        <v>0.52</v>
      </c>
      <c r="AA19" s="39">
        <v>0.67</v>
      </c>
      <c r="AB19" s="39">
        <v>0.3</v>
      </c>
      <c r="AC19" s="39">
        <v>0.22</v>
      </c>
      <c r="AD19" s="39">
        <v>0.19</v>
      </c>
      <c r="AE19" s="39">
        <v>0.26</v>
      </c>
      <c r="AF19" s="39">
        <v>0.56000000000000005</v>
      </c>
      <c r="AG19" s="39">
        <v>0.3</v>
      </c>
      <c r="AH19" s="39">
        <v>0.11</v>
      </c>
      <c r="AI19" s="39">
        <v>0.22</v>
      </c>
      <c r="AJ19" s="39">
        <v>0.41</v>
      </c>
      <c r="AK19" s="39">
        <v>0.33</v>
      </c>
      <c r="AL19" s="39">
        <v>0.33</v>
      </c>
      <c r="AM19" s="39">
        <v>0.15</v>
      </c>
      <c r="AN19" s="39">
        <v>0.15</v>
      </c>
      <c r="AO19" s="39">
        <v>0.22</v>
      </c>
      <c r="AP19" s="39">
        <v>0.11</v>
      </c>
      <c r="AQ19" s="39">
        <v>0.15</v>
      </c>
      <c r="AR19" s="39">
        <v>0.22</v>
      </c>
      <c r="AS19" s="39">
        <v>0.3</v>
      </c>
      <c r="AT19" s="39">
        <v>0.44</v>
      </c>
      <c r="AU19" s="39">
        <v>0.52</v>
      </c>
      <c r="AV19" s="39">
        <v>0.26</v>
      </c>
      <c r="AW19" s="39">
        <v>0.3</v>
      </c>
      <c r="AX19" s="39">
        <v>0.44</v>
      </c>
      <c r="AY19" s="39">
        <v>0.52</v>
      </c>
      <c r="AZ19" s="39">
        <v>0.22</v>
      </c>
      <c r="BA19" s="39">
        <v>0.56000000000000005</v>
      </c>
      <c r="BB19" s="39">
        <v>0.22</v>
      </c>
      <c r="BC19" s="39">
        <v>0.22</v>
      </c>
      <c r="BD19" s="39">
        <v>0.26</v>
      </c>
      <c r="BE19" s="39">
        <v>0.56000000000000005</v>
      </c>
      <c r="BF19" s="39">
        <v>0.04</v>
      </c>
      <c r="BG19" s="39">
        <v>0.33</v>
      </c>
      <c r="BH19" s="39">
        <v>0.22</v>
      </c>
      <c r="BI19" s="39">
        <v>0.48</v>
      </c>
      <c r="BJ19" s="39">
        <v>0.44</v>
      </c>
      <c r="BK19" s="39">
        <v>0.56000000000000005</v>
      </c>
      <c r="BL19" s="39">
        <v>0.19</v>
      </c>
      <c r="BM19" s="39">
        <v>0.19</v>
      </c>
      <c r="BN19" s="39">
        <v>7.0000000000000007E-2</v>
      </c>
      <c r="BO19" s="39">
        <v>0.3</v>
      </c>
      <c r="BP19" s="39">
        <v>0.15</v>
      </c>
      <c r="BQ19" s="39">
        <v>0.22</v>
      </c>
      <c r="BR19" s="39">
        <v>0.22</v>
      </c>
      <c r="BS19" s="39">
        <v>7.0000000000000007E-2</v>
      </c>
      <c r="BT19" s="39">
        <v>0.63</v>
      </c>
      <c r="BU19" s="39">
        <v>0.15</v>
      </c>
      <c r="BV19" s="39">
        <v>0.11</v>
      </c>
      <c r="BW19" s="39">
        <v>0.19</v>
      </c>
      <c r="BX19" s="39">
        <v>0.22</v>
      </c>
      <c r="BY19" s="39">
        <v>0.33</v>
      </c>
      <c r="BZ19" s="39">
        <v>0.26</v>
      </c>
      <c r="CA19" s="39">
        <v>7.0000000000000007E-2</v>
      </c>
      <c r="CB19" s="39">
        <v>0.26</v>
      </c>
      <c r="CC19" s="39">
        <v>0.31</v>
      </c>
      <c r="CD19" s="39">
        <v>0.28999999999999998</v>
      </c>
      <c r="CE19" s="39">
        <v>0.3</v>
      </c>
      <c r="CF19" s="39">
        <v>0.23</v>
      </c>
    </row>
    <row r="20" spans="1:84" x14ac:dyDescent="0.25">
      <c r="A20" s="31" t="str">
        <f t="shared" si="0"/>
        <v>ESCOLA MUNICIPAL VEREADOR ADRIANO MARTINS BRILHANTE9º anoA</v>
      </c>
      <c r="B20" s="31" t="s">
        <v>78</v>
      </c>
      <c r="C20" s="31" t="s">
        <v>140</v>
      </c>
      <c r="D20" s="31" t="s">
        <v>422</v>
      </c>
      <c r="E20" s="31" t="s">
        <v>433</v>
      </c>
      <c r="F20" s="31" t="s">
        <v>87</v>
      </c>
      <c r="G20" s="42">
        <v>13</v>
      </c>
      <c r="H20" s="42">
        <v>13</v>
      </c>
      <c r="I20" s="42">
        <v>13</v>
      </c>
      <c r="J20" s="42">
        <v>13</v>
      </c>
      <c r="K20" s="39">
        <v>0.38</v>
      </c>
      <c r="L20" s="39">
        <v>0.46</v>
      </c>
      <c r="M20" s="39">
        <v>0.77</v>
      </c>
      <c r="N20" s="39">
        <v>0.23</v>
      </c>
      <c r="O20" s="39">
        <v>0.54</v>
      </c>
      <c r="P20" s="39">
        <v>0.15</v>
      </c>
      <c r="Q20" s="39">
        <v>0.23</v>
      </c>
      <c r="R20" s="39">
        <v>0.15</v>
      </c>
      <c r="S20" s="39">
        <v>0.23</v>
      </c>
      <c r="T20" s="39">
        <v>0.38</v>
      </c>
      <c r="U20" s="39">
        <v>0</v>
      </c>
      <c r="V20" s="39">
        <v>0.23</v>
      </c>
      <c r="W20" s="39">
        <v>0.46</v>
      </c>
      <c r="X20" s="39">
        <v>0.31</v>
      </c>
      <c r="Y20" s="39">
        <v>0.23</v>
      </c>
      <c r="Z20" s="39">
        <v>0.85</v>
      </c>
      <c r="AA20" s="39">
        <v>0.62</v>
      </c>
      <c r="AB20" s="39">
        <v>0.23</v>
      </c>
      <c r="AC20" s="39">
        <v>0.23</v>
      </c>
      <c r="AD20" s="39">
        <v>0</v>
      </c>
      <c r="AE20" s="39">
        <v>0.38</v>
      </c>
      <c r="AF20" s="39">
        <v>0.46</v>
      </c>
      <c r="AG20" s="39">
        <v>0.38</v>
      </c>
      <c r="AH20" s="39">
        <v>0.15</v>
      </c>
      <c r="AI20" s="39">
        <v>0.46</v>
      </c>
      <c r="AJ20" s="39">
        <v>0.38</v>
      </c>
      <c r="AK20" s="39">
        <v>0.31</v>
      </c>
      <c r="AL20" s="39">
        <v>0.38</v>
      </c>
      <c r="AM20" s="39">
        <v>0.08</v>
      </c>
      <c r="AN20" s="39">
        <v>0.15</v>
      </c>
      <c r="AO20" s="39">
        <v>0.31</v>
      </c>
      <c r="AP20" s="39">
        <v>0.23</v>
      </c>
      <c r="AQ20" s="39">
        <v>0.46</v>
      </c>
      <c r="AR20" s="39">
        <v>0.23</v>
      </c>
      <c r="AS20" s="39">
        <v>0.54</v>
      </c>
      <c r="AT20" s="39">
        <v>0.23</v>
      </c>
      <c r="AU20" s="39">
        <v>0.23</v>
      </c>
      <c r="AV20" s="39">
        <v>0.23</v>
      </c>
      <c r="AW20" s="39">
        <v>0.31</v>
      </c>
      <c r="AX20" s="39">
        <v>0.46</v>
      </c>
      <c r="AY20" s="39">
        <v>0.23</v>
      </c>
      <c r="AZ20" s="39">
        <v>0.23</v>
      </c>
      <c r="BA20" s="39">
        <v>0</v>
      </c>
      <c r="BB20" s="39">
        <v>0.15</v>
      </c>
      <c r="BC20" s="39">
        <v>0.08</v>
      </c>
      <c r="BD20" s="39">
        <v>0.15</v>
      </c>
      <c r="BE20" s="39">
        <v>0</v>
      </c>
      <c r="BF20" s="39">
        <v>0.31</v>
      </c>
      <c r="BG20" s="39">
        <v>0</v>
      </c>
      <c r="BH20" s="39">
        <v>0.15</v>
      </c>
      <c r="BI20" s="39">
        <v>0.38</v>
      </c>
      <c r="BJ20" s="39">
        <v>0</v>
      </c>
      <c r="BK20" s="39">
        <v>0.23</v>
      </c>
      <c r="BL20" s="39">
        <v>0.23</v>
      </c>
      <c r="BM20" s="39">
        <v>0.23</v>
      </c>
      <c r="BN20" s="39">
        <v>0.08</v>
      </c>
      <c r="BO20" s="39">
        <v>0.08</v>
      </c>
      <c r="BP20" s="39">
        <v>0.08</v>
      </c>
      <c r="BQ20" s="39">
        <v>0</v>
      </c>
      <c r="BR20" s="39">
        <v>0.54</v>
      </c>
      <c r="BS20" s="39">
        <v>0.38</v>
      </c>
      <c r="BT20" s="39">
        <v>0.38</v>
      </c>
      <c r="BU20" s="39">
        <v>0.23</v>
      </c>
      <c r="BV20" s="39">
        <v>0.31</v>
      </c>
      <c r="BW20" s="39">
        <v>0.15</v>
      </c>
      <c r="BX20" s="39">
        <v>0.46</v>
      </c>
      <c r="BY20" s="39">
        <v>0.08</v>
      </c>
      <c r="BZ20" s="39">
        <v>0.08</v>
      </c>
      <c r="CA20" s="39">
        <v>0.23</v>
      </c>
      <c r="CB20" s="39">
        <v>0.15</v>
      </c>
      <c r="CC20" s="39">
        <v>0.33</v>
      </c>
      <c r="CD20" s="39">
        <v>0.32</v>
      </c>
      <c r="CE20" s="39">
        <v>0.16</v>
      </c>
      <c r="CF20" s="39">
        <v>0.25</v>
      </c>
    </row>
    <row r="21" spans="1:84" x14ac:dyDescent="0.25">
      <c r="A21" s="31" t="str">
        <f t="shared" si="0"/>
        <v>ESC MUNICIPAL RUI BARBOSA9º anoUNICA</v>
      </c>
      <c r="B21" s="31" t="s">
        <v>166</v>
      </c>
      <c r="C21" s="31" t="s">
        <v>166</v>
      </c>
      <c r="D21" s="31" t="s">
        <v>399</v>
      </c>
      <c r="E21" s="31" t="s">
        <v>433</v>
      </c>
      <c r="F21" s="31" t="s">
        <v>95</v>
      </c>
      <c r="G21" s="42">
        <v>7</v>
      </c>
      <c r="H21" s="42">
        <v>7</v>
      </c>
      <c r="I21" s="42">
        <v>9</v>
      </c>
      <c r="J21" s="42">
        <v>9</v>
      </c>
      <c r="K21" s="39">
        <v>0</v>
      </c>
      <c r="L21" s="39">
        <v>0.11</v>
      </c>
      <c r="M21" s="39">
        <v>0.78</v>
      </c>
      <c r="N21" s="39">
        <v>0.11</v>
      </c>
      <c r="O21" s="39">
        <v>0.22</v>
      </c>
      <c r="P21" s="39">
        <v>0.11</v>
      </c>
      <c r="Q21" s="39">
        <v>0.44</v>
      </c>
      <c r="R21" s="39">
        <v>0.44</v>
      </c>
      <c r="S21" s="39">
        <v>0.33</v>
      </c>
      <c r="T21" s="39">
        <v>0.22</v>
      </c>
      <c r="U21" s="39">
        <v>0.44</v>
      </c>
      <c r="V21" s="39">
        <v>0.22</v>
      </c>
      <c r="W21" s="39">
        <v>0.11</v>
      </c>
      <c r="X21" s="39">
        <v>0.11</v>
      </c>
      <c r="Y21" s="39">
        <v>0.11</v>
      </c>
      <c r="Z21" s="39">
        <v>0.67</v>
      </c>
      <c r="AA21" s="39">
        <v>0.78</v>
      </c>
      <c r="AB21" s="39">
        <v>0.22</v>
      </c>
      <c r="AC21" s="39">
        <v>0.22</v>
      </c>
      <c r="AD21" s="39">
        <v>0.11</v>
      </c>
      <c r="AE21" s="39">
        <v>0.22</v>
      </c>
      <c r="AF21" s="39">
        <v>0.44</v>
      </c>
      <c r="AG21" s="39">
        <v>0.33</v>
      </c>
      <c r="AH21" s="39">
        <v>0.11</v>
      </c>
      <c r="AI21" s="39">
        <v>0.11</v>
      </c>
      <c r="AJ21" s="39">
        <v>0.56000000000000005</v>
      </c>
      <c r="AK21" s="39">
        <v>0.11</v>
      </c>
      <c r="AL21" s="39">
        <v>0.22</v>
      </c>
      <c r="AM21" s="39">
        <v>0</v>
      </c>
      <c r="AN21" s="39">
        <v>0</v>
      </c>
      <c r="AO21" s="39">
        <v>0.44</v>
      </c>
      <c r="AP21" s="39">
        <v>0.22</v>
      </c>
      <c r="AQ21" s="39">
        <v>0.44</v>
      </c>
      <c r="AR21" s="39">
        <v>0.33</v>
      </c>
      <c r="AS21" s="39">
        <v>0.56000000000000005</v>
      </c>
      <c r="AT21" s="39">
        <v>0.67</v>
      </c>
      <c r="AU21" s="39">
        <v>0.33</v>
      </c>
      <c r="AV21" s="39">
        <v>0.22</v>
      </c>
      <c r="AW21" s="39">
        <v>0.11</v>
      </c>
      <c r="AX21" s="39">
        <v>0.44</v>
      </c>
      <c r="AY21" s="39">
        <v>0.56000000000000005</v>
      </c>
      <c r="AZ21" s="39">
        <v>0.22</v>
      </c>
      <c r="BA21" s="39">
        <v>0.67</v>
      </c>
      <c r="BB21" s="39">
        <v>0.44</v>
      </c>
      <c r="BC21" s="39">
        <v>0.11</v>
      </c>
      <c r="BD21" s="39">
        <v>0.11</v>
      </c>
      <c r="BE21" s="39">
        <v>1</v>
      </c>
      <c r="BF21" s="39">
        <v>0</v>
      </c>
      <c r="BG21" s="39">
        <v>0.44</v>
      </c>
      <c r="BH21" s="39">
        <v>0.56000000000000005</v>
      </c>
      <c r="BI21" s="39">
        <v>0.67</v>
      </c>
      <c r="BJ21" s="39">
        <v>0.89</v>
      </c>
      <c r="BK21" s="39">
        <v>0.78</v>
      </c>
      <c r="BL21" s="39">
        <v>0</v>
      </c>
      <c r="BM21" s="39">
        <v>0.11</v>
      </c>
      <c r="BN21" s="39">
        <v>0.11</v>
      </c>
      <c r="BO21" s="39">
        <v>0.22</v>
      </c>
      <c r="BP21" s="39">
        <v>0.33</v>
      </c>
      <c r="BQ21" s="39">
        <v>0.67</v>
      </c>
      <c r="BR21" s="39">
        <v>0.67</v>
      </c>
      <c r="BS21" s="39">
        <v>0</v>
      </c>
      <c r="BT21" s="39">
        <v>0.67</v>
      </c>
      <c r="BU21" s="39">
        <v>0.11</v>
      </c>
      <c r="BV21" s="39">
        <v>0.22</v>
      </c>
      <c r="BW21" s="39">
        <v>0.22</v>
      </c>
      <c r="BX21" s="39">
        <v>0.33</v>
      </c>
      <c r="BY21" s="39">
        <v>0.11</v>
      </c>
      <c r="BZ21" s="39">
        <v>0.56000000000000005</v>
      </c>
      <c r="CA21" s="39">
        <v>0.11</v>
      </c>
      <c r="CB21" s="39">
        <v>0.56000000000000005</v>
      </c>
      <c r="CC21" s="39">
        <v>0.28999999999999998</v>
      </c>
      <c r="CD21" s="39">
        <v>0.28999999999999998</v>
      </c>
      <c r="CE21" s="39">
        <v>0.43</v>
      </c>
      <c r="CF21" s="39">
        <v>0.28999999999999998</v>
      </c>
    </row>
    <row r="22" spans="1:84" x14ac:dyDescent="0.25">
      <c r="A22" s="31" t="str">
        <f t="shared" si="0"/>
        <v>ESCOLA MUNICIPAL 1º DE JUNHO9º ano02 MAT</v>
      </c>
      <c r="B22" s="31" t="s">
        <v>166</v>
      </c>
      <c r="C22" s="31" t="s">
        <v>201</v>
      </c>
      <c r="D22" s="31" t="s">
        <v>203</v>
      </c>
      <c r="E22" s="31" t="s">
        <v>433</v>
      </c>
      <c r="F22" s="31" t="s">
        <v>435</v>
      </c>
      <c r="G22" s="42">
        <v>27</v>
      </c>
      <c r="H22" s="42">
        <v>27</v>
      </c>
      <c r="I22" s="42">
        <v>28</v>
      </c>
      <c r="J22" s="42">
        <v>28</v>
      </c>
      <c r="K22" s="39">
        <v>0.75</v>
      </c>
      <c r="L22" s="39">
        <v>0.32</v>
      </c>
      <c r="M22" s="39">
        <v>0.36</v>
      </c>
      <c r="N22" s="39">
        <v>0.18</v>
      </c>
      <c r="O22" s="39">
        <v>0.36</v>
      </c>
      <c r="P22" s="39">
        <v>0.21</v>
      </c>
      <c r="Q22" s="39">
        <v>0.39</v>
      </c>
      <c r="R22" s="39">
        <v>0.18</v>
      </c>
      <c r="S22" s="39">
        <v>0.21</v>
      </c>
      <c r="T22" s="39">
        <v>0.11</v>
      </c>
      <c r="U22" s="39">
        <v>0.61</v>
      </c>
      <c r="V22" s="39">
        <v>7.0000000000000007E-2</v>
      </c>
      <c r="W22" s="39">
        <v>0.32</v>
      </c>
      <c r="X22" s="39">
        <v>0.32</v>
      </c>
      <c r="Y22" s="39">
        <v>7.0000000000000007E-2</v>
      </c>
      <c r="Z22" s="39">
        <v>0.11</v>
      </c>
      <c r="AA22" s="39">
        <v>0.28999999999999998</v>
      </c>
      <c r="AB22" s="39">
        <v>0.11</v>
      </c>
      <c r="AC22" s="39">
        <v>0.32</v>
      </c>
      <c r="AD22" s="39">
        <v>0.32</v>
      </c>
      <c r="AE22" s="39">
        <v>0.21</v>
      </c>
      <c r="AF22" s="39">
        <v>0.11</v>
      </c>
      <c r="AG22" s="39">
        <v>0.25</v>
      </c>
      <c r="AH22" s="39">
        <v>0.14000000000000001</v>
      </c>
      <c r="AI22" s="39">
        <v>0.18</v>
      </c>
      <c r="AJ22" s="39">
        <v>0.14000000000000001</v>
      </c>
      <c r="AK22" s="39">
        <v>7.0000000000000007E-2</v>
      </c>
      <c r="AL22" s="39">
        <v>0.43</v>
      </c>
      <c r="AM22" s="39">
        <v>0.11</v>
      </c>
      <c r="AN22" s="39">
        <v>0.11</v>
      </c>
      <c r="AO22" s="39">
        <v>0.11</v>
      </c>
      <c r="AP22" s="39">
        <v>0.18</v>
      </c>
      <c r="AQ22" s="39">
        <v>0.14000000000000001</v>
      </c>
      <c r="AR22" s="39">
        <v>0.25</v>
      </c>
      <c r="AS22" s="39">
        <v>7.0000000000000007E-2</v>
      </c>
      <c r="AT22" s="39">
        <v>7.0000000000000007E-2</v>
      </c>
      <c r="AU22" s="39">
        <v>0.32</v>
      </c>
      <c r="AV22" s="39">
        <v>0.32</v>
      </c>
      <c r="AW22" s="39">
        <v>0.28999999999999998</v>
      </c>
      <c r="AX22" s="39">
        <v>0.21</v>
      </c>
      <c r="AY22" s="39">
        <v>0.11</v>
      </c>
      <c r="AZ22" s="39">
        <v>0.14000000000000001</v>
      </c>
      <c r="BA22" s="39">
        <v>0.28999999999999998</v>
      </c>
      <c r="BB22" s="39">
        <v>7.0000000000000007E-2</v>
      </c>
      <c r="BC22" s="39">
        <v>0.14000000000000001</v>
      </c>
      <c r="BD22" s="39">
        <v>0.64</v>
      </c>
      <c r="BE22" s="39">
        <v>0.14000000000000001</v>
      </c>
      <c r="BF22" s="39">
        <v>0.39</v>
      </c>
      <c r="BG22" s="39">
        <v>0.43</v>
      </c>
      <c r="BH22" s="39">
        <v>0.04</v>
      </c>
      <c r="BI22" s="39">
        <v>0.14000000000000001</v>
      </c>
      <c r="BJ22" s="39">
        <v>0.36</v>
      </c>
      <c r="BK22" s="39">
        <v>0.14000000000000001</v>
      </c>
      <c r="BL22" s="39">
        <v>0.04</v>
      </c>
      <c r="BM22" s="39">
        <v>0.32</v>
      </c>
      <c r="BN22" s="39">
        <v>0.25</v>
      </c>
      <c r="BO22" s="39">
        <v>0.18</v>
      </c>
      <c r="BP22" s="39">
        <v>0.14000000000000001</v>
      </c>
      <c r="BQ22" s="39">
        <v>0.43</v>
      </c>
      <c r="BR22" s="39">
        <v>0.21</v>
      </c>
      <c r="BS22" s="39">
        <v>0.04</v>
      </c>
      <c r="BT22" s="39">
        <v>0.14000000000000001</v>
      </c>
      <c r="BU22" s="39">
        <v>0.32</v>
      </c>
      <c r="BV22" s="39">
        <v>0.11</v>
      </c>
      <c r="BW22" s="39">
        <v>0.25</v>
      </c>
      <c r="BX22" s="39">
        <v>0.28999999999999998</v>
      </c>
      <c r="BY22" s="39">
        <v>0.18</v>
      </c>
      <c r="BZ22" s="39">
        <v>0.36</v>
      </c>
      <c r="CA22" s="39">
        <v>0.14000000000000001</v>
      </c>
      <c r="CB22" s="39">
        <v>0.32</v>
      </c>
      <c r="CC22" s="39">
        <v>0.28000000000000003</v>
      </c>
      <c r="CD22" s="39">
        <v>0.19</v>
      </c>
      <c r="CE22" s="39">
        <v>0.23</v>
      </c>
      <c r="CF22" s="39">
        <v>0.21</v>
      </c>
    </row>
    <row r="23" spans="1:84" x14ac:dyDescent="0.25">
      <c r="A23" s="31" t="str">
        <f t="shared" si="0"/>
        <v>ESCOLA MUNICIPAL REDENCAO9º ano9º ano único</v>
      </c>
      <c r="B23" s="31" t="s">
        <v>166</v>
      </c>
      <c r="C23" s="31" t="s">
        <v>192</v>
      </c>
      <c r="D23" s="31" t="s">
        <v>200</v>
      </c>
      <c r="E23" s="31" t="s">
        <v>433</v>
      </c>
      <c r="F23" s="31" t="s">
        <v>436</v>
      </c>
      <c r="G23" s="42">
        <v>4</v>
      </c>
      <c r="H23" s="42">
        <v>4</v>
      </c>
      <c r="I23" s="42">
        <v>4</v>
      </c>
      <c r="J23" s="42">
        <v>4</v>
      </c>
      <c r="K23" s="39">
        <v>1</v>
      </c>
      <c r="L23" s="39">
        <v>0</v>
      </c>
      <c r="M23" s="39">
        <v>0.75</v>
      </c>
      <c r="N23" s="39">
        <v>0.25</v>
      </c>
      <c r="O23" s="39">
        <v>0.75</v>
      </c>
      <c r="P23" s="39">
        <v>0.5</v>
      </c>
      <c r="Q23" s="39">
        <v>0.25</v>
      </c>
      <c r="R23" s="39">
        <v>0</v>
      </c>
      <c r="S23" s="39">
        <v>1</v>
      </c>
      <c r="T23" s="39">
        <v>1</v>
      </c>
      <c r="U23" s="39">
        <v>0</v>
      </c>
      <c r="V23" s="39">
        <v>0.75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0.5</v>
      </c>
      <c r="AF23" s="39">
        <v>0.25</v>
      </c>
      <c r="AG23" s="39">
        <v>0</v>
      </c>
      <c r="AH23" s="39">
        <v>0</v>
      </c>
      <c r="AI23" s="39">
        <v>0</v>
      </c>
      <c r="AJ23" s="39">
        <v>0.5</v>
      </c>
      <c r="AK23" s="39">
        <v>0.25</v>
      </c>
      <c r="AL23" s="39">
        <v>0.25</v>
      </c>
      <c r="AM23" s="39">
        <v>0</v>
      </c>
      <c r="AN23" s="39">
        <v>0.25</v>
      </c>
      <c r="AO23" s="39">
        <v>0</v>
      </c>
      <c r="AP23" s="39">
        <v>0.5</v>
      </c>
      <c r="AQ23" s="39">
        <v>0.25</v>
      </c>
      <c r="AR23" s="39">
        <v>0.25</v>
      </c>
      <c r="AS23" s="39">
        <v>0.25</v>
      </c>
      <c r="AT23" s="39">
        <v>0</v>
      </c>
      <c r="AU23" s="39">
        <v>0.25</v>
      </c>
      <c r="AV23" s="39">
        <v>0.5</v>
      </c>
      <c r="AW23" s="39">
        <v>0</v>
      </c>
      <c r="AX23" s="39">
        <v>1</v>
      </c>
      <c r="AY23" s="39">
        <v>1</v>
      </c>
      <c r="AZ23" s="39">
        <v>1</v>
      </c>
      <c r="BA23" s="39">
        <v>1</v>
      </c>
      <c r="BB23" s="39">
        <v>1</v>
      </c>
      <c r="BC23" s="39">
        <v>0</v>
      </c>
      <c r="BD23" s="39">
        <v>1</v>
      </c>
      <c r="BE23" s="39">
        <v>0.5</v>
      </c>
      <c r="BF23" s="39">
        <v>0</v>
      </c>
      <c r="BG23" s="39">
        <v>0</v>
      </c>
      <c r="BH23" s="39">
        <v>1</v>
      </c>
      <c r="BI23" s="39">
        <v>1</v>
      </c>
      <c r="BJ23" s="39">
        <v>0.75</v>
      </c>
      <c r="BK23" s="39">
        <v>0.25</v>
      </c>
      <c r="BL23" s="39">
        <v>0.75</v>
      </c>
      <c r="BM23" s="39">
        <v>0</v>
      </c>
      <c r="BN23" s="39">
        <v>0.5</v>
      </c>
      <c r="BO23" s="39">
        <v>0</v>
      </c>
      <c r="BP23" s="39">
        <v>0.25</v>
      </c>
      <c r="BQ23" s="39">
        <v>0.25</v>
      </c>
      <c r="BR23" s="39">
        <v>0.5</v>
      </c>
      <c r="BS23" s="39">
        <v>1</v>
      </c>
      <c r="BT23" s="39">
        <v>1</v>
      </c>
      <c r="BU23" s="39">
        <v>0.5</v>
      </c>
      <c r="BV23" s="39">
        <v>0</v>
      </c>
      <c r="BW23" s="39">
        <v>0.5</v>
      </c>
      <c r="BX23" s="39">
        <v>0</v>
      </c>
      <c r="BY23" s="39">
        <v>1</v>
      </c>
      <c r="BZ23" s="39">
        <v>0</v>
      </c>
      <c r="CA23" s="39">
        <v>0.75</v>
      </c>
      <c r="CB23" s="39">
        <v>0.5</v>
      </c>
      <c r="CC23" s="39">
        <v>0.31</v>
      </c>
      <c r="CD23" s="39">
        <v>0.25</v>
      </c>
      <c r="CE23" s="39">
        <v>0.54</v>
      </c>
      <c r="CF23" s="39">
        <v>0.53</v>
      </c>
    </row>
    <row r="24" spans="1:84" x14ac:dyDescent="0.25">
      <c r="A24" s="31" t="str">
        <f t="shared" si="0"/>
        <v>ESC MUL ALFREDO NASSER9º anoA</v>
      </c>
      <c r="B24" s="31" t="s">
        <v>166</v>
      </c>
      <c r="C24" s="31" t="s">
        <v>192</v>
      </c>
      <c r="D24" s="31" t="s">
        <v>193</v>
      </c>
      <c r="E24" s="31" t="s">
        <v>433</v>
      </c>
      <c r="F24" s="31" t="s">
        <v>87</v>
      </c>
      <c r="G24" s="42">
        <v>8</v>
      </c>
      <c r="H24" s="42">
        <v>8</v>
      </c>
      <c r="I24" s="42">
        <v>8</v>
      </c>
      <c r="J24" s="42">
        <v>8</v>
      </c>
      <c r="K24" s="39">
        <v>0</v>
      </c>
      <c r="L24" s="39">
        <v>0.13</v>
      </c>
      <c r="M24" s="39">
        <v>0.5</v>
      </c>
      <c r="N24" s="39">
        <v>0.13</v>
      </c>
      <c r="O24" s="39">
        <v>0.25</v>
      </c>
      <c r="P24" s="39">
        <v>0.25</v>
      </c>
      <c r="Q24" s="39">
        <v>0</v>
      </c>
      <c r="R24" s="39">
        <v>0.38</v>
      </c>
      <c r="S24" s="39">
        <v>0.13</v>
      </c>
      <c r="T24" s="39">
        <v>0.38</v>
      </c>
      <c r="U24" s="39">
        <v>0.25</v>
      </c>
      <c r="V24" s="39">
        <v>0.38</v>
      </c>
      <c r="W24" s="39">
        <v>0.75</v>
      </c>
      <c r="X24" s="39">
        <v>0.13</v>
      </c>
      <c r="Y24" s="39">
        <v>0.25</v>
      </c>
      <c r="Z24" s="39">
        <v>0.13</v>
      </c>
      <c r="AA24" s="39">
        <v>0.38</v>
      </c>
      <c r="AB24" s="39">
        <v>0.38</v>
      </c>
      <c r="AC24" s="39">
        <v>0.25</v>
      </c>
      <c r="AD24" s="39">
        <v>0.25</v>
      </c>
      <c r="AE24" s="39">
        <v>0.13</v>
      </c>
      <c r="AF24" s="39">
        <v>0.38</v>
      </c>
      <c r="AG24" s="39">
        <v>0.63</v>
      </c>
      <c r="AH24" s="39">
        <v>0.38</v>
      </c>
      <c r="AI24" s="39">
        <v>0.5</v>
      </c>
      <c r="AJ24" s="39">
        <v>0.63</v>
      </c>
      <c r="AK24" s="39">
        <v>0.13</v>
      </c>
      <c r="AL24" s="39">
        <v>0.63</v>
      </c>
      <c r="AM24" s="39">
        <v>0.13</v>
      </c>
      <c r="AN24" s="39">
        <v>0</v>
      </c>
      <c r="AO24" s="39">
        <v>0.13</v>
      </c>
      <c r="AP24" s="39">
        <v>0.5</v>
      </c>
      <c r="AQ24" s="39">
        <v>0.38</v>
      </c>
      <c r="AR24" s="39">
        <v>0.5</v>
      </c>
      <c r="AS24" s="39">
        <v>0.13</v>
      </c>
      <c r="AT24" s="39">
        <v>0.5</v>
      </c>
      <c r="AU24" s="39">
        <v>0.38</v>
      </c>
      <c r="AV24" s="39">
        <v>0.13</v>
      </c>
      <c r="AW24" s="39">
        <v>0.25</v>
      </c>
      <c r="AX24" s="39">
        <v>0.63</v>
      </c>
      <c r="AY24" s="39">
        <v>0.38</v>
      </c>
      <c r="AZ24" s="39">
        <v>0.63</v>
      </c>
      <c r="BA24" s="39">
        <v>0.63</v>
      </c>
      <c r="BB24" s="39">
        <v>0.5</v>
      </c>
      <c r="BC24" s="39">
        <v>0</v>
      </c>
      <c r="BD24" s="39">
        <v>0.63</v>
      </c>
      <c r="BE24" s="39">
        <v>0.75</v>
      </c>
      <c r="BF24" s="39">
        <v>0</v>
      </c>
      <c r="BG24" s="39">
        <v>0.25</v>
      </c>
      <c r="BH24" s="39">
        <v>0.25</v>
      </c>
      <c r="BI24" s="39">
        <v>0.63</v>
      </c>
      <c r="BJ24" s="39">
        <v>0.75</v>
      </c>
      <c r="BK24" s="39">
        <v>0.38</v>
      </c>
      <c r="BL24" s="39">
        <v>0.5</v>
      </c>
      <c r="BM24" s="39">
        <v>0</v>
      </c>
      <c r="BN24" s="39">
        <v>0.13</v>
      </c>
      <c r="BO24" s="39">
        <v>0.13</v>
      </c>
      <c r="BP24" s="39">
        <v>0.25</v>
      </c>
      <c r="BQ24" s="39">
        <v>0.38</v>
      </c>
      <c r="BR24" s="39">
        <v>0.25</v>
      </c>
      <c r="BS24" s="39">
        <v>0.38</v>
      </c>
      <c r="BT24" s="39">
        <v>0.88</v>
      </c>
      <c r="BU24" s="39">
        <v>0.5</v>
      </c>
      <c r="BV24" s="39">
        <v>0.13</v>
      </c>
      <c r="BW24" s="39">
        <v>0.13</v>
      </c>
      <c r="BX24" s="39">
        <v>0.75</v>
      </c>
      <c r="BY24" s="39">
        <v>0</v>
      </c>
      <c r="BZ24" s="39">
        <v>0.25</v>
      </c>
      <c r="CA24" s="39">
        <v>0.38</v>
      </c>
      <c r="CB24" s="39">
        <v>0</v>
      </c>
      <c r="CC24" s="39">
        <v>0.26</v>
      </c>
      <c r="CD24" s="39">
        <v>0.35</v>
      </c>
      <c r="CE24" s="39">
        <v>0.37</v>
      </c>
      <c r="CF24" s="39">
        <v>0.34</v>
      </c>
    </row>
    <row r="25" spans="1:84" x14ac:dyDescent="0.25">
      <c r="A25" s="31" t="str">
        <f t="shared" si="0"/>
        <v>ESCOLA MUNICIPAL OSVALDO REIS9º anoÚ</v>
      </c>
      <c r="B25" s="31" t="s">
        <v>166</v>
      </c>
      <c r="C25" s="31" t="s">
        <v>179</v>
      </c>
      <c r="D25" s="31" t="s">
        <v>184</v>
      </c>
      <c r="E25" s="31" t="s">
        <v>433</v>
      </c>
      <c r="F25" s="31" t="s">
        <v>437</v>
      </c>
      <c r="G25" s="42">
        <v>19</v>
      </c>
      <c r="H25" s="42">
        <v>19</v>
      </c>
      <c r="I25" s="42">
        <v>19</v>
      </c>
      <c r="J25" s="42">
        <v>19</v>
      </c>
      <c r="K25" s="39">
        <v>0.26</v>
      </c>
      <c r="L25" s="39">
        <v>0.63</v>
      </c>
      <c r="M25" s="39">
        <v>0.74</v>
      </c>
      <c r="N25" s="39">
        <v>0.05</v>
      </c>
      <c r="O25" s="39">
        <v>0.63</v>
      </c>
      <c r="P25" s="39">
        <v>0.37</v>
      </c>
      <c r="Q25" s="39">
        <v>0.16</v>
      </c>
      <c r="R25" s="39">
        <v>0.11</v>
      </c>
      <c r="S25" s="39">
        <v>0.11</v>
      </c>
      <c r="T25" s="39">
        <v>0.16</v>
      </c>
      <c r="U25" s="39">
        <v>0.26</v>
      </c>
      <c r="V25" s="39">
        <v>0.57999999999999996</v>
      </c>
      <c r="W25" s="39">
        <v>0.57999999999999996</v>
      </c>
      <c r="X25" s="39">
        <v>0.63</v>
      </c>
      <c r="Y25" s="39">
        <v>0.16</v>
      </c>
      <c r="Z25" s="39">
        <v>0.79</v>
      </c>
      <c r="AA25" s="39">
        <v>0.53</v>
      </c>
      <c r="AB25" s="39">
        <v>0.05</v>
      </c>
      <c r="AC25" s="39">
        <v>0</v>
      </c>
      <c r="AD25" s="39">
        <v>0.11</v>
      </c>
      <c r="AE25" s="39">
        <v>0.57999999999999996</v>
      </c>
      <c r="AF25" s="39">
        <v>0.84</v>
      </c>
      <c r="AG25" s="39">
        <v>0.05</v>
      </c>
      <c r="AH25" s="39">
        <v>0.21</v>
      </c>
      <c r="AI25" s="39">
        <v>0.11</v>
      </c>
      <c r="AJ25" s="39">
        <v>0.84</v>
      </c>
      <c r="AK25" s="39">
        <v>0.21</v>
      </c>
      <c r="AL25" s="39">
        <v>0.21</v>
      </c>
      <c r="AM25" s="39">
        <v>0.16</v>
      </c>
      <c r="AN25" s="39">
        <v>0.47</v>
      </c>
      <c r="AO25" s="39">
        <v>0.26</v>
      </c>
      <c r="AP25" s="39">
        <v>0.11</v>
      </c>
      <c r="AQ25" s="39">
        <v>0</v>
      </c>
      <c r="AR25" s="39">
        <v>0.53</v>
      </c>
      <c r="AS25" s="39">
        <v>0.32</v>
      </c>
      <c r="AT25" s="39">
        <v>0.26</v>
      </c>
      <c r="AU25" s="39">
        <v>0.11</v>
      </c>
      <c r="AV25" s="39">
        <v>0.57999999999999996</v>
      </c>
      <c r="AW25" s="39">
        <v>0.37</v>
      </c>
      <c r="AX25" s="39">
        <v>0.21</v>
      </c>
      <c r="AY25" s="39">
        <v>0.74</v>
      </c>
      <c r="AZ25" s="39">
        <v>0.26</v>
      </c>
      <c r="BA25" s="39">
        <v>0.11</v>
      </c>
      <c r="BB25" s="39">
        <v>0.05</v>
      </c>
      <c r="BC25" s="39">
        <v>0.26</v>
      </c>
      <c r="BD25" s="39">
        <v>0.68</v>
      </c>
      <c r="BE25" s="39">
        <v>0.79</v>
      </c>
      <c r="BF25" s="39">
        <v>0.05</v>
      </c>
      <c r="BG25" s="39">
        <v>0.21</v>
      </c>
      <c r="BH25" s="39">
        <v>0</v>
      </c>
      <c r="BI25" s="39">
        <v>0.74</v>
      </c>
      <c r="BJ25" s="39">
        <v>0.74</v>
      </c>
      <c r="BK25" s="39">
        <v>0.26</v>
      </c>
      <c r="BL25" s="39">
        <v>0.16</v>
      </c>
      <c r="BM25" s="39">
        <v>0.11</v>
      </c>
      <c r="BN25" s="39">
        <v>0.21</v>
      </c>
      <c r="BO25" s="39">
        <v>0.16</v>
      </c>
      <c r="BP25" s="39">
        <v>0.11</v>
      </c>
      <c r="BQ25" s="39">
        <v>0.11</v>
      </c>
      <c r="BR25" s="39">
        <v>0.21</v>
      </c>
      <c r="BS25" s="39">
        <v>0.21</v>
      </c>
      <c r="BT25" s="39">
        <v>0.26</v>
      </c>
      <c r="BU25" s="39">
        <v>0</v>
      </c>
      <c r="BV25" s="39">
        <v>0.05</v>
      </c>
      <c r="BW25" s="39">
        <v>0.11</v>
      </c>
      <c r="BX25" s="39">
        <v>0.79</v>
      </c>
      <c r="BY25" s="39">
        <v>0.11</v>
      </c>
      <c r="BZ25" s="39">
        <v>0.79</v>
      </c>
      <c r="CA25" s="39">
        <v>0.16</v>
      </c>
      <c r="CB25" s="39">
        <v>0.16</v>
      </c>
      <c r="CC25" s="39">
        <v>0.34</v>
      </c>
      <c r="CD25" s="39">
        <v>0.32</v>
      </c>
      <c r="CE25" s="39">
        <v>0.3</v>
      </c>
      <c r="CF25" s="39">
        <v>0.26</v>
      </c>
    </row>
    <row r="26" spans="1:84" x14ac:dyDescent="0.25">
      <c r="A26" s="31" t="str">
        <f t="shared" si="0"/>
        <v>ESC MUL PADRE IRTON9º anoB</v>
      </c>
      <c r="B26" s="31" t="s">
        <v>166</v>
      </c>
      <c r="C26" s="31" t="s">
        <v>179</v>
      </c>
      <c r="D26" s="31" t="s">
        <v>181</v>
      </c>
      <c r="E26" s="31" t="s">
        <v>433</v>
      </c>
      <c r="F26" s="31" t="s">
        <v>100</v>
      </c>
      <c r="G26" s="42">
        <v>15</v>
      </c>
      <c r="H26" s="42">
        <v>15</v>
      </c>
      <c r="I26" s="42">
        <v>15</v>
      </c>
      <c r="J26" s="42">
        <v>15</v>
      </c>
      <c r="K26" s="39">
        <v>0.33</v>
      </c>
      <c r="L26" s="39">
        <v>0.33</v>
      </c>
      <c r="M26" s="39">
        <v>0.4</v>
      </c>
      <c r="N26" s="39">
        <v>0.2</v>
      </c>
      <c r="O26" s="39">
        <v>0.4</v>
      </c>
      <c r="P26" s="39">
        <v>0.27</v>
      </c>
      <c r="Q26" s="39">
        <v>7.0000000000000007E-2</v>
      </c>
      <c r="R26" s="39">
        <v>0.2</v>
      </c>
      <c r="S26" s="39">
        <v>0.47</v>
      </c>
      <c r="T26" s="39">
        <v>0.4</v>
      </c>
      <c r="U26" s="39">
        <v>0.33</v>
      </c>
      <c r="V26" s="39">
        <v>7.0000000000000007E-2</v>
      </c>
      <c r="W26" s="39">
        <v>0.13</v>
      </c>
      <c r="X26" s="39">
        <v>0.13</v>
      </c>
      <c r="Y26" s="39">
        <v>0.27</v>
      </c>
      <c r="Z26" s="39">
        <v>0.2</v>
      </c>
      <c r="AA26" s="39">
        <v>0.6</v>
      </c>
      <c r="AB26" s="39">
        <v>0.33</v>
      </c>
      <c r="AC26" s="39">
        <v>0.47</v>
      </c>
      <c r="AD26" s="39">
        <v>0.27</v>
      </c>
      <c r="AE26" s="39">
        <v>0.53</v>
      </c>
      <c r="AF26" s="39">
        <v>0.47</v>
      </c>
      <c r="AG26" s="39">
        <v>0.27</v>
      </c>
      <c r="AH26" s="39">
        <v>0.27</v>
      </c>
      <c r="AI26" s="39">
        <v>0.4</v>
      </c>
      <c r="AJ26" s="39">
        <v>0.4</v>
      </c>
      <c r="AK26" s="39">
        <v>0.47</v>
      </c>
      <c r="AL26" s="39">
        <v>0.4</v>
      </c>
      <c r="AM26" s="39">
        <v>0.13</v>
      </c>
      <c r="AN26" s="39">
        <v>0.13</v>
      </c>
      <c r="AO26" s="39">
        <v>0.13</v>
      </c>
      <c r="AP26" s="39">
        <v>0.27</v>
      </c>
      <c r="AQ26" s="39">
        <v>0.2</v>
      </c>
      <c r="AR26" s="39">
        <v>0.27</v>
      </c>
      <c r="AS26" s="39">
        <v>0.33</v>
      </c>
      <c r="AT26" s="39">
        <v>0.47</v>
      </c>
      <c r="AU26" s="39">
        <v>0.47</v>
      </c>
      <c r="AV26" s="39">
        <v>0.4</v>
      </c>
      <c r="AW26" s="39">
        <v>0.47</v>
      </c>
      <c r="AX26" s="39">
        <v>0.27</v>
      </c>
      <c r="AY26" s="39">
        <v>0.27</v>
      </c>
      <c r="AZ26" s="39">
        <v>0.4</v>
      </c>
      <c r="BA26" s="39">
        <v>0.33</v>
      </c>
      <c r="BB26" s="39">
        <v>0.27</v>
      </c>
      <c r="BC26" s="39">
        <v>7.0000000000000007E-2</v>
      </c>
      <c r="BD26" s="39">
        <v>0.27</v>
      </c>
      <c r="BE26" s="39">
        <v>0.6</v>
      </c>
      <c r="BF26" s="39">
        <v>0.13</v>
      </c>
      <c r="BG26" s="39">
        <v>0.33</v>
      </c>
      <c r="BH26" s="39">
        <v>0.33</v>
      </c>
      <c r="BI26" s="39">
        <v>0.4</v>
      </c>
      <c r="BJ26" s="39">
        <v>0.33</v>
      </c>
      <c r="BK26" s="39">
        <v>0.27</v>
      </c>
      <c r="BL26" s="39">
        <v>0.47</v>
      </c>
      <c r="BM26" s="39">
        <v>0.2</v>
      </c>
      <c r="BN26" s="39">
        <v>0.27</v>
      </c>
      <c r="BO26" s="39">
        <v>0.2</v>
      </c>
      <c r="BP26" s="39">
        <v>0.27</v>
      </c>
      <c r="BQ26" s="39">
        <v>0.13</v>
      </c>
      <c r="BR26" s="39">
        <v>0.13</v>
      </c>
      <c r="BS26" s="39">
        <v>0.2</v>
      </c>
      <c r="BT26" s="39">
        <v>0.47</v>
      </c>
      <c r="BU26" s="39">
        <v>0.33</v>
      </c>
      <c r="BV26" s="39">
        <v>0.27</v>
      </c>
      <c r="BW26" s="39">
        <v>0.33</v>
      </c>
      <c r="BX26" s="39">
        <v>0.4</v>
      </c>
      <c r="BY26" s="39">
        <v>7.0000000000000007E-2</v>
      </c>
      <c r="BZ26" s="39">
        <v>0.4</v>
      </c>
      <c r="CA26" s="39">
        <v>0.13</v>
      </c>
      <c r="CB26" s="39">
        <v>0.2</v>
      </c>
      <c r="CC26" s="39">
        <v>0.28999999999999998</v>
      </c>
      <c r="CD26" s="39">
        <v>0.34</v>
      </c>
      <c r="CE26" s="39">
        <v>0.28000000000000003</v>
      </c>
      <c r="CF26" s="39">
        <v>0.28000000000000003</v>
      </c>
    </row>
    <row r="27" spans="1:84" x14ac:dyDescent="0.25">
      <c r="A27" s="31" t="str">
        <f t="shared" si="0"/>
        <v>ESC MUL DAMIANA9º anoB</v>
      </c>
      <c r="B27" s="31" t="s">
        <v>258</v>
      </c>
      <c r="C27" s="31" t="s">
        <v>424</v>
      </c>
      <c r="D27" s="31" t="s">
        <v>411</v>
      </c>
      <c r="E27" s="31" t="s">
        <v>433</v>
      </c>
      <c r="F27" s="31" t="s">
        <v>100</v>
      </c>
      <c r="G27" s="42">
        <v>10</v>
      </c>
      <c r="H27" s="42">
        <v>10</v>
      </c>
      <c r="I27" s="42">
        <v>12</v>
      </c>
      <c r="J27" s="42">
        <v>12</v>
      </c>
      <c r="K27" s="39">
        <v>0.25</v>
      </c>
      <c r="L27" s="39">
        <v>0.17</v>
      </c>
      <c r="M27" s="39">
        <v>0.83</v>
      </c>
      <c r="N27" s="39">
        <v>0.25</v>
      </c>
      <c r="O27" s="39">
        <v>0.08</v>
      </c>
      <c r="P27" s="39">
        <v>0.42</v>
      </c>
      <c r="Q27" s="39">
        <v>0.5</v>
      </c>
      <c r="R27" s="39">
        <v>0.42</v>
      </c>
      <c r="S27" s="39">
        <v>0.25</v>
      </c>
      <c r="T27" s="39">
        <v>0.42</v>
      </c>
      <c r="U27" s="39">
        <v>0.25</v>
      </c>
      <c r="V27" s="39">
        <v>0.5</v>
      </c>
      <c r="W27" s="39">
        <v>0.25</v>
      </c>
      <c r="X27" s="39">
        <v>0.33</v>
      </c>
      <c r="Y27" s="39">
        <v>0.5</v>
      </c>
      <c r="Z27" s="39">
        <v>0.42</v>
      </c>
      <c r="AA27" s="39">
        <v>0.5</v>
      </c>
      <c r="AB27" s="39">
        <v>0.17</v>
      </c>
      <c r="AC27" s="39">
        <v>0.08</v>
      </c>
      <c r="AD27" s="39">
        <v>0</v>
      </c>
      <c r="AE27" s="39">
        <v>0.08</v>
      </c>
      <c r="AF27" s="39">
        <v>0.5</v>
      </c>
      <c r="AG27" s="39">
        <v>0.17</v>
      </c>
      <c r="AH27" s="39">
        <v>0.33</v>
      </c>
      <c r="AI27" s="39">
        <v>0.33</v>
      </c>
      <c r="AJ27" s="39">
        <v>0.17</v>
      </c>
      <c r="AK27" s="39">
        <v>0.08</v>
      </c>
      <c r="AL27" s="39">
        <v>0.33</v>
      </c>
      <c r="AM27" s="39">
        <v>0.25</v>
      </c>
      <c r="AN27" s="39">
        <v>0.17</v>
      </c>
      <c r="AO27" s="39">
        <v>0.17</v>
      </c>
      <c r="AP27" s="39">
        <v>0</v>
      </c>
      <c r="AQ27" s="39">
        <v>0.17</v>
      </c>
      <c r="AR27" s="39">
        <v>0.08</v>
      </c>
      <c r="AS27" s="39">
        <v>0.5</v>
      </c>
      <c r="AT27" s="39">
        <v>0.5</v>
      </c>
      <c r="AU27" s="39">
        <v>0.25</v>
      </c>
      <c r="AV27" s="39">
        <v>0.17</v>
      </c>
      <c r="AW27" s="39">
        <v>0.25</v>
      </c>
      <c r="AX27" s="39">
        <v>0.17</v>
      </c>
      <c r="AY27" s="39">
        <v>0.5</v>
      </c>
      <c r="AZ27" s="39">
        <v>0.17</v>
      </c>
      <c r="BA27" s="39">
        <v>0.57999999999999996</v>
      </c>
      <c r="BB27" s="39">
        <v>0.57999999999999996</v>
      </c>
      <c r="BC27" s="39">
        <v>0</v>
      </c>
      <c r="BD27" s="39">
        <v>0.08</v>
      </c>
      <c r="BE27" s="39">
        <v>0.92</v>
      </c>
      <c r="BF27" s="39">
        <v>0.08</v>
      </c>
      <c r="BG27" s="39">
        <v>0.57999999999999996</v>
      </c>
      <c r="BH27" s="39">
        <v>0.08</v>
      </c>
      <c r="BI27" s="39">
        <v>0.67</v>
      </c>
      <c r="BJ27" s="39">
        <v>0.5</v>
      </c>
      <c r="BK27" s="39">
        <v>0.67</v>
      </c>
      <c r="BL27" s="39">
        <v>0.25</v>
      </c>
      <c r="BM27" s="39">
        <v>0</v>
      </c>
      <c r="BN27" s="39">
        <v>0.08</v>
      </c>
      <c r="BO27" s="39">
        <v>0.08</v>
      </c>
      <c r="BP27" s="39">
        <v>0.25</v>
      </c>
      <c r="BQ27" s="39">
        <v>0.25</v>
      </c>
      <c r="BR27" s="39">
        <v>0.25</v>
      </c>
      <c r="BS27" s="39">
        <v>0.42</v>
      </c>
      <c r="BT27" s="39">
        <v>1</v>
      </c>
      <c r="BU27" s="39">
        <v>0.08</v>
      </c>
      <c r="BV27" s="39">
        <v>0.08</v>
      </c>
      <c r="BW27" s="39">
        <v>0.33</v>
      </c>
      <c r="BX27" s="39">
        <v>0.25</v>
      </c>
      <c r="BY27" s="39">
        <v>0.33</v>
      </c>
      <c r="BZ27" s="39">
        <v>0.42</v>
      </c>
      <c r="CA27" s="39">
        <v>0.25</v>
      </c>
      <c r="CB27" s="39">
        <v>0.17</v>
      </c>
      <c r="CC27" s="39">
        <v>0.33</v>
      </c>
      <c r="CD27" s="39">
        <v>0.23</v>
      </c>
      <c r="CE27" s="39">
        <v>0.33</v>
      </c>
      <c r="CF27" s="39">
        <v>0.33</v>
      </c>
    </row>
    <row r="28" spans="1:84" x14ac:dyDescent="0.25">
      <c r="A28" s="31" t="str">
        <f t="shared" si="0"/>
        <v>ESC MUL LIMOEIRO9º anoB</v>
      </c>
      <c r="B28" s="31" t="s">
        <v>258</v>
      </c>
      <c r="C28" s="31" t="s">
        <v>424</v>
      </c>
      <c r="D28" s="31" t="s">
        <v>412</v>
      </c>
      <c r="E28" s="31" t="s">
        <v>433</v>
      </c>
      <c r="F28" s="31" t="s">
        <v>100</v>
      </c>
      <c r="G28" s="42">
        <v>5</v>
      </c>
      <c r="H28" s="42">
        <v>5</v>
      </c>
      <c r="I28" s="42">
        <v>5</v>
      </c>
      <c r="J28" s="42">
        <v>5</v>
      </c>
      <c r="K28" s="39">
        <v>0.4</v>
      </c>
      <c r="L28" s="39">
        <v>0.2</v>
      </c>
      <c r="M28" s="39">
        <v>0.4</v>
      </c>
      <c r="N28" s="39">
        <v>0.2</v>
      </c>
      <c r="O28" s="39">
        <v>0.6</v>
      </c>
      <c r="P28" s="39">
        <v>0.4</v>
      </c>
      <c r="Q28" s="39">
        <v>0.6</v>
      </c>
      <c r="R28" s="39">
        <v>0</v>
      </c>
      <c r="S28" s="39">
        <v>0.6</v>
      </c>
      <c r="T28" s="39">
        <v>0.2</v>
      </c>
      <c r="U28" s="39">
        <v>0.2</v>
      </c>
      <c r="V28" s="39">
        <v>0.2</v>
      </c>
      <c r="W28" s="39">
        <v>0.2</v>
      </c>
      <c r="X28" s="39">
        <v>0.2</v>
      </c>
      <c r="Y28" s="39">
        <v>0.2</v>
      </c>
      <c r="Z28" s="39">
        <v>0.2</v>
      </c>
      <c r="AA28" s="39">
        <v>0.4</v>
      </c>
      <c r="AB28" s="39">
        <v>0.2</v>
      </c>
      <c r="AC28" s="39">
        <v>0.2</v>
      </c>
      <c r="AD28" s="39">
        <v>0</v>
      </c>
      <c r="AE28" s="39">
        <v>0.4</v>
      </c>
      <c r="AF28" s="39">
        <v>0.8</v>
      </c>
      <c r="AG28" s="39">
        <v>0.4</v>
      </c>
      <c r="AH28" s="39">
        <v>0.4</v>
      </c>
      <c r="AI28" s="39">
        <v>0.4</v>
      </c>
      <c r="AJ28" s="39">
        <v>0.6</v>
      </c>
      <c r="AK28" s="39">
        <v>0.4</v>
      </c>
      <c r="AL28" s="39">
        <v>0.6</v>
      </c>
      <c r="AM28" s="39">
        <v>0</v>
      </c>
      <c r="AN28" s="39">
        <v>0.2</v>
      </c>
      <c r="AO28" s="39">
        <v>0.6</v>
      </c>
      <c r="AP28" s="39">
        <v>0</v>
      </c>
      <c r="AQ28" s="39">
        <v>0.2</v>
      </c>
      <c r="AR28" s="39">
        <v>0.2</v>
      </c>
      <c r="AS28" s="39">
        <v>0.2</v>
      </c>
      <c r="AT28" s="39">
        <v>0.2</v>
      </c>
      <c r="AU28" s="39">
        <v>0.4</v>
      </c>
      <c r="AV28" s="39">
        <v>0.4</v>
      </c>
      <c r="AW28" s="39">
        <v>0.2</v>
      </c>
      <c r="AX28" s="39">
        <v>0.6</v>
      </c>
      <c r="AY28" s="39">
        <v>0.2</v>
      </c>
      <c r="AZ28" s="39">
        <v>0.2</v>
      </c>
      <c r="BA28" s="39">
        <v>0.4</v>
      </c>
      <c r="BB28" s="39">
        <v>0.2</v>
      </c>
      <c r="BC28" s="39">
        <v>0.2</v>
      </c>
      <c r="BD28" s="39">
        <v>0.8</v>
      </c>
      <c r="BE28" s="39">
        <v>0.4</v>
      </c>
      <c r="BF28" s="39">
        <v>0</v>
      </c>
      <c r="BG28" s="39">
        <v>0.8</v>
      </c>
      <c r="BH28" s="39">
        <v>0</v>
      </c>
      <c r="BI28" s="39">
        <v>0.6</v>
      </c>
      <c r="BJ28" s="39">
        <v>1</v>
      </c>
      <c r="BK28" s="39">
        <v>0.8</v>
      </c>
      <c r="BL28" s="39">
        <v>0.4</v>
      </c>
      <c r="BM28" s="39">
        <v>0.4</v>
      </c>
      <c r="BN28" s="39">
        <v>0.2</v>
      </c>
      <c r="BO28" s="39">
        <v>0</v>
      </c>
      <c r="BP28" s="39">
        <v>0.4</v>
      </c>
      <c r="BQ28" s="39">
        <v>0</v>
      </c>
      <c r="BR28" s="39">
        <v>0.4</v>
      </c>
      <c r="BS28" s="39">
        <v>0.2</v>
      </c>
      <c r="BT28" s="39">
        <v>0.8</v>
      </c>
      <c r="BU28" s="39">
        <v>0.2</v>
      </c>
      <c r="BV28" s="39">
        <v>0.4</v>
      </c>
      <c r="BW28" s="39">
        <v>0.2</v>
      </c>
      <c r="BX28" s="39">
        <v>0.8</v>
      </c>
      <c r="BY28" s="39">
        <v>0.2</v>
      </c>
      <c r="BZ28" s="39">
        <v>0</v>
      </c>
      <c r="CA28" s="39">
        <v>0</v>
      </c>
      <c r="CB28" s="39">
        <v>0.6</v>
      </c>
      <c r="CC28" s="39">
        <v>0.28000000000000003</v>
      </c>
      <c r="CD28" s="39">
        <v>0.36</v>
      </c>
      <c r="CE28" s="39">
        <v>0.37</v>
      </c>
      <c r="CF28" s="39">
        <v>0.34</v>
      </c>
    </row>
    <row r="29" spans="1:84" x14ac:dyDescent="0.25">
      <c r="A29" s="31" t="str">
        <f t="shared" si="0"/>
        <v>ESC MUN JUVENCIA URCINO DE SANTANA9º ano92.01</v>
      </c>
      <c r="B29" s="31" t="s">
        <v>258</v>
      </c>
      <c r="C29" s="31" t="s">
        <v>262</v>
      </c>
      <c r="D29" s="31" t="s">
        <v>438</v>
      </c>
      <c r="E29" s="31" t="s">
        <v>433</v>
      </c>
      <c r="F29" s="31" t="s">
        <v>439</v>
      </c>
      <c r="G29" s="42">
        <v>6</v>
      </c>
      <c r="H29" s="42">
        <v>6</v>
      </c>
      <c r="I29" s="42">
        <v>6</v>
      </c>
      <c r="J29" s="42">
        <v>6</v>
      </c>
      <c r="K29" s="39">
        <v>0.33</v>
      </c>
      <c r="L29" s="39">
        <v>0.33</v>
      </c>
      <c r="M29" s="39">
        <v>0.5</v>
      </c>
      <c r="N29" s="39">
        <v>0.5</v>
      </c>
      <c r="O29" s="39">
        <v>0.17</v>
      </c>
      <c r="P29" s="39">
        <v>0.17</v>
      </c>
      <c r="Q29" s="39">
        <v>0.33</v>
      </c>
      <c r="R29" s="39">
        <v>0</v>
      </c>
      <c r="S29" s="39">
        <v>0.5</v>
      </c>
      <c r="T29" s="39">
        <v>0.17</v>
      </c>
      <c r="U29" s="39">
        <v>0.33</v>
      </c>
      <c r="V29" s="39">
        <v>0.17</v>
      </c>
      <c r="W29" s="39">
        <v>0.17</v>
      </c>
      <c r="X29" s="39">
        <v>0.17</v>
      </c>
      <c r="Y29" s="39">
        <v>0.33</v>
      </c>
      <c r="Z29" s="39">
        <v>0.5</v>
      </c>
      <c r="AA29" s="39">
        <v>0.33</v>
      </c>
      <c r="AB29" s="39">
        <v>0.33</v>
      </c>
      <c r="AC29" s="39">
        <v>0.33</v>
      </c>
      <c r="AD29" s="39">
        <v>0.17</v>
      </c>
      <c r="AE29" s="39">
        <v>0.5</v>
      </c>
      <c r="AF29" s="39">
        <v>0.33</v>
      </c>
      <c r="AG29" s="39">
        <v>0.67</v>
      </c>
      <c r="AH29" s="39">
        <v>0.17</v>
      </c>
      <c r="AI29" s="39">
        <v>0.33</v>
      </c>
      <c r="AJ29" s="39">
        <v>0.67</v>
      </c>
      <c r="AK29" s="39">
        <v>0.33</v>
      </c>
      <c r="AL29" s="39">
        <v>0.83</v>
      </c>
      <c r="AM29" s="39">
        <v>0.33</v>
      </c>
      <c r="AN29" s="39">
        <v>0.33</v>
      </c>
      <c r="AO29" s="39">
        <v>0.5</v>
      </c>
      <c r="AP29" s="39">
        <v>0.17</v>
      </c>
      <c r="AQ29" s="39">
        <v>0.67</v>
      </c>
      <c r="AR29" s="39">
        <v>0.17</v>
      </c>
      <c r="AS29" s="39">
        <v>0.67</v>
      </c>
      <c r="AT29" s="39">
        <v>0.33</v>
      </c>
      <c r="AU29" s="39">
        <v>0.33</v>
      </c>
      <c r="AV29" s="39">
        <v>0.17</v>
      </c>
      <c r="AW29" s="39">
        <v>0.17</v>
      </c>
      <c r="AX29" s="39">
        <v>0.33</v>
      </c>
      <c r="AY29" s="39">
        <v>0</v>
      </c>
      <c r="AZ29" s="39">
        <v>0.17</v>
      </c>
      <c r="BA29" s="39">
        <v>0.17</v>
      </c>
      <c r="BB29" s="39">
        <v>0.5</v>
      </c>
      <c r="BC29" s="39">
        <v>0.17</v>
      </c>
      <c r="BD29" s="39">
        <v>0.17</v>
      </c>
      <c r="BE29" s="39">
        <v>0.67</v>
      </c>
      <c r="BF29" s="39">
        <v>0</v>
      </c>
      <c r="BG29" s="39">
        <v>0.33</v>
      </c>
      <c r="BH29" s="39">
        <v>0</v>
      </c>
      <c r="BI29" s="39">
        <v>0.17</v>
      </c>
      <c r="BJ29" s="39">
        <v>0.67</v>
      </c>
      <c r="BK29" s="39">
        <v>0.5</v>
      </c>
      <c r="BL29" s="39">
        <v>0.17</v>
      </c>
      <c r="BM29" s="39">
        <v>0</v>
      </c>
      <c r="BN29" s="39">
        <v>0.17</v>
      </c>
      <c r="BO29" s="39">
        <v>0</v>
      </c>
      <c r="BP29" s="39">
        <v>0</v>
      </c>
      <c r="BQ29" s="39">
        <v>0.17</v>
      </c>
      <c r="BR29" s="39">
        <v>0.5</v>
      </c>
      <c r="BS29" s="39">
        <v>0.5</v>
      </c>
      <c r="BT29" s="39">
        <v>0.67</v>
      </c>
      <c r="BU29" s="39">
        <v>0.33</v>
      </c>
      <c r="BV29" s="39">
        <v>0.33</v>
      </c>
      <c r="BW29" s="39">
        <v>0.17</v>
      </c>
      <c r="BX29" s="39">
        <v>0.17</v>
      </c>
      <c r="BY29" s="39">
        <v>0.33</v>
      </c>
      <c r="BZ29" s="39">
        <v>0</v>
      </c>
      <c r="CA29" s="39">
        <v>0</v>
      </c>
      <c r="CB29" s="39">
        <v>0.33</v>
      </c>
      <c r="CC29" s="39">
        <v>0.28999999999999998</v>
      </c>
      <c r="CD29" s="39">
        <v>0.4</v>
      </c>
      <c r="CE29" s="39">
        <v>0.23</v>
      </c>
      <c r="CF29" s="39">
        <v>0.28000000000000003</v>
      </c>
    </row>
    <row r="30" spans="1:84" x14ac:dyDescent="0.25">
      <c r="A30" s="31" t="str">
        <f t="shared" si="0"/>
        <v>ESC MUN JOSE DE ALMEIDA9º ano92.01</v>
      </c>
      <c r="B30" s="31" t="s">
        <v>258</v>
      </c>
      <c r="C30" s="31" t="s">
        <v>262</v>
      </c>
      <c r="D30" s="31" t="s">
        <v>440</v>
      </c>
      <c r="E30" s="31" t="s">
        <v>433</v>
      </c>
      <c r="F30" s="31" t="s">
        <v>439</v>
      </c>
      <c r="G30" s="43">
        <v>26</v>
      </c>
      <c r="H30" s="43">
        <v>26</v>
      </c>
      <c r="I30" s="43">
        <v>26</v>
      </c>
      <c r="J30" s="43">
        <v>26</v>
      </c>
      <c r="K30" s="39">
        <v>0.31</v>
      </c>
      <c r="L30" s="39">
        <v>0.54</v>
      </c>
      <c r="M30" s="39">
        <v>0.65</v>
      </c>
      <c r="N30" s="39">
        <v>0.31</v>
      </c>
      <c r="O30" s="39">
        <v>0.57999999999999996</v>
      </c>
      <c r="P30" s="39">
        <v>0.08</v>
      </c>
      <c r="Q30" s="39">
        <v>0.23</v>
      </c>
      <c r="R30" s="39">
        <v>0.38</v>
      </c>
      <c r="S30" s="39">
        <v>0.23</v>
      </c>
      <c r="T30" s="39">
        <v>0.35</v>
      </c>
      <c r="U30" s="39">
        <v>0.35</v>
      </c>
      <c r="V30" s="39">
        <v>0.19</v>
      </c>
      <c r="W30" s="39">
        <v>0.5</v>
      </c>
      <c r="X30" s="39">
        <v>0.23</v>
      </c>
      <c r="Y30" s="39">
        <v>0.35</v>
      </c>
      <c r="Z30" s="39">
        <v>0.54</v>
      </c>
      <c r="AA30" s="39">
        <v>0.73</v>
      </c>
      <c r="AB30" s="39">
        <v>0.42</v>
      </c>
      <c r="AC30" s="39">
        <v>0.35</v>
      </c>
      <c r="AD30" s="39">
        <v>0.27</v>
      </c>
      <c r="AE30" s="39">
        <v>0.35</v>
      </c>
      <c r="AF30" s="39">
        <v>0.46</v>
      </c>
      <c r="AG30" s="39">
        <v>0.31</v>
      </c>
      <c r="AH30" s="39">
        <v>0.31</v>
      </c>
      <c r="AI30" s="39">
        <v>0.19</v>
      </c>
      <c r="AJ30" s="39">
        <v>0.42</v>
      </c>
      <c r="AK30" s="39">
        <v>0.19</v>
      </c>
      <c r="AL30" s="39">
        <v>0.42</v>
      </c>
      <c r="AM30" s="39">
        <v>0.15</v>
      </c>
      <c r="AN30" s="39">
        <v>0.23</v>
      </c>
      <c r="AO30" s="39">
        <v>0.42</v>
      </c>
      <c r="AP30" s="39">
        <v>0.15</v>
      </c>
      <c r="AQ30" s="39">
        <v>0.19</v>
      </c>
      <c r="AR30" s="39">
        <v>0.19</v>
      </c>
      <c r="AS30" s="39">
        <v>0.42</v>
      </c>
      <c r="AT30" s="39">
        <v>0.31</v>
      </c>
      <c r="AU30" s="39">
        <v>0.57999999999999996</v>
      </c>
      <c r="AV30" s="39">
        <v>0.38</v>
      </c>
      <c r="AW30" s="39">
        <v>0.38</v>
      </c>
      <c r="AX30" s="39">
        <v>0.5</v>
      </c>
      <c r="AY30" s="39">
        <v>0.65</v>
      </c>
      <c r="AZ30" s="39">
        <v>0.35</v>
      </c>
      <c r="BA30" s="39">
        <v>0.46</v>
      </c>
      <c r="BB30" s="39">
        <v>0.5</v>
      </c>
      <c r="BC30" s="39">
        <v>0.08</v>
      </c>
      <c r="BD30" s="39">
        <v>0.19</v>
      </c>
      <c r="BE30" s="39">
        <v>0.85</v>
      </c>
      <c r="BF30" s="39">
        <v>0.08</v>
      </c>
      <c r="BG30" s="39">
        <v>0.15</v>
      </c>
      <c r="BH30" s="39">
        <v>0.38</v>
      </c>
      <c r="BI30" s="39">
        <v>0.5</v>
      </c>
      <c r="BJ30" s="39">
        <v>0.62</v>
      </c>
      <c r="BK30" s="39">
        <v>0.23</v>
      </c>
      <c r="BL30" s="39">
        <v>0.38</v>
      </c>
      <c r="BM30" s="39">
        <v>0.23</v>
      </c>
      <c r="BN30" s="39">
        <v>0.15</v>
      </c>
      <c r="BO30" s="39">
        <v>0.19</v>
      </c>
      <c r="BP30" s="39">
        <v>0.23</v>
      </c>
      <c r="BQ30" s="39">
        <v>0.19</v>
      </c>
      <c r="BR30" s="39">
        <v>0.23</v>
      </c>
      <c r="BS30" s="39">
        <v>0.15</v>
      </c>
      <c r="BT30" s="39">
        <v>0.5</v>
      </c>
      <c r="BU30" s="39">
        <v>0.04</v>
      </c>
      <c r="BV30" s="39">
        <v>0.19</v>
      </c>
      <c r="BW30" s="39">
        <v>0.23</v>
      </c>
      <c r="BX30" s="39">
        <v>0.54</v>
      </c>
      <c r="BY30" s="39">
        <v>0.31</v>
      </c>
      <c r="BZ30" s="39">
        <v>0.46</v>
      </c>
      <c r="CA30" s="39">
        <v>0.31</v>
      </c>
      <c r="CB30" s="39">
        <v>0.35</v>
      </c>
      <c r="CC30" s="39">
        <v>0.38</v>
      </c>
      <c r="CD30" s="39">
        <v>0.33</v>
      </c>
      <c r="CE30" s="39">
        <v>0.33</v>
      </c>
      <c r="CF30" s="39">
        <v>0.31</v>
      </c>
    </row>
    <row r="31" spans="1:84" x14ac:dyDescent="0.25">
      <c r="A31" s="31" t="str">
        <f t="shared" si="0"/>
        <v>ESCOLA MUNICIPAL VARJAO9º anoA</v>
      </c>
      <c r="B31" s="31" t="s">
        <v>258</v>
      </c>
      <c r="C31" s="31" t="s">
        <v>589</v>
      </c>
      <c r="D31" s="31" t="s">
        <v>441</v>
      </c>
      <c r="E31" s="31" t="s">
        <v>433</v>
      </c>
      <c r="F31" s="31" t="s">
        <v>87</v>
      </c>
      <c r="G31" s="42">
        <v>10</v>
      </c>
      <c r="H31" s="42">
        <v>10</v>
      </c>
      <c r="I31" s="42">
        <v>10</v>
      </c>
      <c r="J31" s="42">
        <v>10</v>
      </c>
      <c r="K31" s="39">
        <v>0.08</v>
      </c>
      <c r="L31" s="39">
        <v>0.25</v>
      </c>
      <c r="M31" s="39">
        <v>0.67</v>
      </c>
      <c r="N31" s="39">
        <v>0.08</v>
      </c>
      <c r="O31" s="39">
        <v>0.33</v>
      </c>
      <c r="P31" s="39">
        <v>0.25</v>
      </c>
      <c r="Q31" s="39">
        <v>0.33</v>
      </c>
      <c r="R31" s="39">
        <v>0.42</v>
      </c>
      <c r="S31" s="39">
        <v>0.25</v>
      </c>
      <c r="T31" s="39">
        <v>0.42</v>
      </c>
      <c r="U31" s="39">
        <v>0.42</v>
      </c>
      <c r="V31" s="39">
        <v>0.33</v>
      </c>
      <c r="W31" s="39">
        <v>0.17</v>
      </c>
      <c r="X31" s="39">
        <v>0.33</v>
      </c>
      <c r="Y31" s="39">
        <v>0.17</v>
      </c>
      <c r="Z31" s="39">
        <v>0.25</v>
      </c>
      <c r="AA31" s="39">
        <v>0.57999999999999996</v>
      </c>
      <c r="AB31" s="39">
        <v>0</v>
      </c>
      <c r="AC31" s="39">
        <v>0.33</v>
      </c>
      <c r="AD31" s="39">
        <v>0.17</v>
      </c>
      <c r="AE31" s="39">
        <v>0.25</v>
      </c>
      <c r="AF31" s="39">
        <v>0.17</v>
      </c>
      <c r="AG31" s="39">
        <v>0</v>
      </c>
      <c r="AH31" s="39">
        <v>0.08</v>
      </c>
      <c r="AI31" s="39">
        <v>0.25</v>
      </c>
      <c r="AJ31" s="39">
        <v>0</v>
      </c>
      <c r="AK31" s="39">
        <v>0.17</v>
      </c>
      <c r="AL31" s="39">
        <v>0.25</v>
      </c>
      <c r="AM31" s="39">
        <v>0.33</v>
      </c>
      <c r="AN31" s="39">
        <v>0.17</v>
      </c>
      <c r="AO31" s="39">
        <v>0.17</v>
      </c>
      <c r="AP31" s="39">
        <v>0.08</v>
      </c>
      <c r="AQ31" s="39">
        <v>0.17</v>
      </c>
      <c r="AR31" s="39">
        <v>0.08</v>
      </c>
      <c r="AS31" s="39">
        <v>0.33</v>
      </c>
      <c r="AT31" s="39">
        <v>0.42</v>
      </c>
      <c r="AU31" s="39">
        <v>0.25</v>
      </c>
      <c r="AV31" s="39">
        <v>0.17</v>
      </c>
      <c r="AW31" s="39">
        <v>0.08</v>
      </c>
      <c r="AX31" s="39">
        <v>0.33</v>
      </c>
      <c r="AY31" s="39">
        <v>0.5</v>
      </c>
      <c r="AZ31" s="39">
        <v>0.57999999999999996</v>
      </c>
      <c r="BA31" s="39">
        <v>0.33</v>
      </c>
      <c r="BB31" s="39">
        <v>0.08</v>
      </c>
      <c r="BC31" s="39">
        <v>0.33</v>
      </c>
      <c r="BD31" s="39">
        <v>0.17</v>
      </c>
      <c r="BE31" s="39">
        <v>0.42</v>
      </c>
      <c r="BF31" s="39">
        <v>0.25</v>
      </c>
      <c r="BG31" s="39">
        <v>0.17</v>
      </c>
      <c r="BH31" s="39">
        <v>0.08</v>
      </c>
      <c r="BI31" s="39">
        <v>0.42</v>
      </c>
      <c r="BJ31" s="39">
        <v>0.5</v>
      </c>
      <c r="BK31" s="39">
        <v>0.33</v>
      </c>
      <c r="BL31" s="39">
        <v>0.17</v>
      </c>
      <c r="BM31" s="39">
        <v>0.25</v>
      </c>
      <c r="BN31" s="39">
        <v>0.08</v>
      </c>
      <c r="BO31" s="39">
        <v>0.08</v>
      </c>
      <c r="BP31" s="39">
        <v>0.25</v>
      </c>
      <c r="BQ31" s="39">
        <v>0.33</v>
      </c>
      <c r="BR31" s="39">
        <v>0.42</v>
      </c>
      <c r="BS31" s="39">
        <v>0</v>
      </c>
      <c r="BT31" s="39">
        <v>0.75</v>
      </c>
      <c r="BU31" s="39">
        <v>0.08</v>
      </c>
      <c r="BV31" s="39">
        <v>0.08</v>
      </c>
      <c r="BW31" s="39">
        <v>0.08</v>
      </c>
      <c r="BX31" s="39">
        <v>0.33</v>
      </c>
      <c r="BY31" s="39">
        <v>0.25</v>
      </c>
      <c r="BZ31" s="39">
        <v>0.5</v>
      </c>
      <c r="CA31" s="39">
        <v>0</v>
      </c>
      <c r="CB31" s="39">
        <v>0.33</v>
      </c>
      <c r="CC31" s="39">
        <v>0.28999999999999998</v>
      </c>
      <c r="CD31" s="39">
        <v>0.19</v>
      </c>
      <c r="CE31" s="39">
        <v>0.28999999999999998</v>
      </c>
      <c r="CF31" s="39">
        <v>0.24</v>
      </c>
    </row>
    <row r="32" spans="1:84" x14ac:dyDescent="0.25">
      <c r="A32" s="31" t="str">
        <f t="shared" si="0"/>
        <v>ESCOLA MUNICIPAL FELIPE BATISTA DOS SANTOS9º anoA</v>
      </c>
      <c r="B32" s="31" t="s">
        <v>258</v>
      </c>
      <c r="C32" s="31" t="s">
        <v>589</v>
      </c>
      <c r="D32" s="31" t="s">
        <v>442</v>
      </c>
      <c r="E32" s="31" t="s">
        <v>433</v>
      </c>
      <c r="F32" s="31" t="s">
        <v>87</v>
      </c>
      <c r="G32" s="42">
        <v>10</v>
      </c>
      <c r="H32" s="42">
        <v>10</v>
      </c>
      <c r="I32" s="42">
        <v>10</v>
      </c>
      <c r="J32" s="42">
        <v>10</v>
      </c>
      <c r="K32" s="39">
        <v>0.27</v>
      </c>
      <c r="L32" s="39">
        <v>0.27</v>
      </c>
      <c r="M32" s="39">
        <v>0.82</v>
      </c>
      <c r="N32" s="39">
        <v>0.36</v>
      </c>
      <c r="O32" s="39">
        <v>0.27</v>
      </c>
      <c r="P32" s="39">
        <v>0.18</v>
      </c>
      <c r="Q32" s="39">
        <v>0.36</v>
      </c>
      <c r="R32" s="39">
        <v>0.45</v>
      </c>
      <c r="S32" s="39">
        <v>0.45</v>
      </c>
      <c r="T32" s="39">
        <v>0.36</v>
      </c>
      <c r="U32" s="39">
        <v>0.18</v>
      </c>
      <c r="V32" s="39">
        <v>0.36</v>
      </c>
      <c r="W32" s="39">
        <v>0.36</v>
      </c>
      <c r="X32" s="39">
        <v>0.09</v>
      </c>
      <c r="Y32" s="39">
        <v>0.27</v>
      </c>
      <c r="Z32" s="39">
        <v>0.73</v>
      </c>
      <c r="AA32" s="39">
        <v>0.36</v>
      </c>
      <c r="AB32" s="39">
        <v>0.18</v>
      </c>
      <c r="AC32" s="39">
        <v>0.18</v>
      </c>
      <c r="AD32" s="39">
        <v>0.18</v>
      </c>
      <c r="AE32" s="39">
        <v>0.36</v>
      </c>
      <c r="AF32" s="39">
        <v>0.64</v>
      </c>
      <c r="AG32" s="39">
        <v>0.27</v>
      </c>
      <c r="AH32" s="39">
        <v>0.09</v>
      </c>
      <c r="AI32" s="39">
        <v>0.27</v>
      </c>
      <c r="AJ32" s="39">
        <v>0.45</v>
      </c>
      <c r="AK32" s="39">
        <v>0.36</v>
      </c>
      <c r="AL32" s="39">
        <v>0.55000000000000004</v>
      </c>
      <c r="AM32" s="39">
        <v>0</v>
      </c>
      <c r="AN32" s="39">
        <v>0.36</v>
      </c>
      <c r="AO32" s="39">
        <v>0.45</v>
      </c>
      <c r="AP32" s="39">
        <v>0.36</v>
      </c>
      <c r="AQ32" s="39">
        <v>0.27</v>
      </c>
      <c r="AR32" s="39">
        <v>0.09</v>
      </c>
      <c r="AS32" s="39">
        <v>0.36</v>
      </c>
      <c r="AT32" s="39">
        <v>0.55000000000000004</v>
      </c>
      <c r="AU32" s="39">
        <v>0.55000000000000004</v>
      </c>
      <c r="AV32" s="39">
        <v>0.27</v>
      </c>
      <c r="AW32" s="39">
        <v>0.09</v>
      </c>
      <c r="AX32" s="39">
        <v>0.18</v>
      </c>
      <c r="AY32" s="39">
        <v>0.27</v>
      </c>
      <c r="AZ32" s="39">
        <v>0.55000000000000004</v>
      </c>
      <c r="BA32" s="39">
        <v>0.18</v>
      </c>
      <c r="BB32" s="39">
        <v>0.09</v>
      </c>
      <c r="BC32" s="39">
        <v>0.18</v>
      </c>
      <c r="BD32" s="39">
        <v>0.36</v>
      </c>
      <c r="BE32" s="39">
        <v>0.73</v>
      </c>
      <c r="BF32" s="39">
        <v>0.18</v>
      </c>
      <c r="BG32" s="39">
        <v>0.09</v>
      </c>
      <c r="BH32" s="39">
        <v>0.09</v>
      </c>
      <c r="BI32" s="39">
        <v>0.27</v>
      </c>
      <c r="BJ32" s="39">
        <v>0.55000000000000004</v>
      </c>
      <c r="BK32" s="39">
        <v>0.36</v>
      </c>
      <c r="BL32" s="39">
        <v>0.18</v>
      </c>
      <c r="BM32" s="39">
        <v>0.18</v>
      </c>
      <c r="BN32" s="39">
        <v>0.27</v>
      </c>
      <c r="BO32" s="39">
        <v>0.36</v>
      </c>
      <c r="BP32" s="39">
        <v>0.27</v>
      </c>
      <c r="BQ32" s="39">
        <v>0.36</v>
      </c>
      <c r="BR32" s="39">
        <v>0.45</v>
      </c>
      <c r="BS32" s="39">
        <v>0.09</v>
      </c>
      <c r="BT32" s="39">
        <v>0.73</v>
      </c>
      <c r="BU32" s="39">
        <v>0</v>
      </c>
      <c r="BV32" s="39">
        <v>0.09</v>
      </c>
      <c r="BW32" s="39">
        <v>0.36</v>
      </c>
      <c r="BX32" s="39">
        <v>0.36</v>
      </c>
      <c r="BY32" s="39">
        <v>0.27</v>
      </c>
      <c r="BZ32" s="39">
        <v>0.36</v>
      </c>
      <c r="CA32" s="39">
        <v>0</v>
      </c>
      <c r="CB32" s="39">
        <v>0.27</v>
      </c>
      <c r="CC32" s="39">
        <v>0.34</v>
      </c>
      <c r="CD32" s="39">
        <v>0.33</v>
      </c>
      <c r="CE32" s="39">
        <v>0.3</v>
      </c>
      <c r="CF32" s="39">
        <v>0.25</v>
      </c>
    </row>
    <row r="33" spans="1:84" x14ac:dyDescent="0.25">
      <c r="A33" s="31" t="str">
        <f t="shared" si="0"/>
        <v>ESCOLA MUNICIPAL DESCOBERTO9º anoA</v>
      </c>
      <c r="B33" s="31" t="s">
        <v>258</v>
      </c>
      <c r="C33" s="31" t="s">
        <v>589</v>
      </c>
      <c r="D33" s="31" t="s">
        <v>443</v>
      </c>
      <c r="E33" s="31" t="s">
        <v>433</v>
      </c>
      <c r="F33" s="31" t="s">
        <v>87</v>
      </c>
      <c r="G33" s="42">
        <v>5</v>
      </c>
      <c r="H33" s="42">
        <v>5</v>
      </c>
      <c r="I33" s="42">
        <v>6</v>
      </c>
      <c r="J33" s="42">
        <v>6</v>
      </c>
      <c r="K33" s="39">
        <v>0.17</v>
      </c>
      <c r="L33" s="39">
        <v>0.5</v>
      </c>
      <c r="M33" s="39">
        <v>0.83</v>
      </c>
      <c r="N33" s="39">
        <v>0.33</v>
      </c>
      <c r="O33" s="39">
        <v>0.5</v>
      </c>
      <c r="P33" s="39">
        <v>0.17</v>
      </c>
      <c r="Q33" s="39">
        <v>0.33</v>
      </c>
      <c r="R33" s="39">
        <v>0.33</v>
      </c>
      <c r="S33" s="39">
        <v>0.5</v>
      </c>
      <c r="T33" s="39">
        <v>0.67</v>
      </c>
      <c r="U33" s="39">
        <v>0.17</v>
      </c>
      <c r="V33" s="39">
        <v>0.17</v>
      </c>
      <c r="W33" s="39">
        <v>0.17</v>
      </c>
      <c r="X33" s="39">
        <v>0.33</v>
      </c>
      <c r="Y33" s="39">
        <v>0.17</v>
      </c>
      <c r="Z33" s="39">
        <v>0.5</v>
      </c>
      <c r="AA33" s="39">
        <v>0.33</v>
      </c>
      <c r="AB33" s="39">
        <v>0.33</v>
      </c>
      <c r="AC33" s="39">
        <v>0</v>
      </c>
      <c r="AD33" s="39">
        <v>0.17</v>
      </c>
      <c r="AE33" s="39">
        <v>0.17</v>
      </c>
      <c r="AF33" s="39">
        <v>0.83</v>
      </c>
      <c r="AG33" s="39">
        <v>0.17</v>
      </c>
      <c r="AH33" s="39">
        <v>0</v>
      </c>
      <c r="AI33" s="39">
        <v>0.5</v>
      </c>
      <c r="AJ33" s="39">
        <v>0.33</v>
      </c>
      <c r="AK33" s="39">
        <v>0.5</v>
      </c>
      <c r="AL33" s="39">
        <v>0.5</v>
      </c>
      <c r="AM33" s="39">
        <v>0.5</v>
      </c>
      <c r="AN33" s="39">
        <v>0.17</v>
      </c>
      <c r="AO33" s="39">
        <v>0.17</v>
      </c>
      <c r="AP33" s="39">
        <v>0</v>
      </c>
      <c r="AQ33" s="39">
        <v>0.33</v>
      </c>
      <c r="AR33" s="39">
        <v>0.17</v>
      </c>
      <c r="AS33" s="39">
        <v>0.5</v>
      </c>
      <c r="AT33" s="39">
        <v>0.5</v>
      </c>
      <c r="AU33" s="39">
        <v>0.17</v>
      </c>
      <c r="AV33" s="39">
        <v>0.17</v>
      </c>
      <c r="AW33" s="39">
        <v>0.33</v>
      </c>
      <c r="AX33" s="39">
        <v>0.33</v>
      </c>
      <c r="AY33" s="39">
        <v>0.67</v>
      </c>
      <c r="AZ33" s="39">
        <v>0.33</v>
      </c>
      <c r="BA33" s="39">
        <v>0.67</v>
      </c>
      <c r="BB33" s="39">
        <v>0.17</v>
      </c>
      <c r="BC33" s="39">
        <v>0.17</v>
      </c>
      <c r="BD33" s="39">
        <v>0.33</v>
      </c>
      <c r="BE33" s="39">
        <v>1</v>
      </c>
      <c r="BF33" s="39">
        <v>0</v>
      </c>
      <c r="BG33" s="39">
        <v>0.17</v>
      </c>
      <c r="BH33" s="39">
        <v>0.5</v>
      </c>
      <c r="BI33" s="39">
        <v>0.5</v>
      </c>
      <c r="BJ33" s="39">
        <v>0.83</v>
      </c>
      <c r="BK33" s="39">
        <v>0.5</v>
      </c>
      <c r="BL33" s="39">
        <v>0</v>
      </c>
      <c r="BM33" s="39">
        <v>0</v>
      </c>
      <c r="BN33" s="39">
        <v>0.5</v>
      </c>
      <c r="BO33" s="39">
        <v>0.5</v>
      </c>
      <c r="BP33" s="39">
        <v>0.33</v>
      </c>
      <c r="BQ33" s="39">
        <v>0.83</v>
      </c>
      <c r="BR33" s="39">
        <v>0.17</v>
      </c>
      <c r="BS33" s="39">
        <v>0</v>
      </c>
      <c r="BT33" s="39">
        <v>0.33</v>
      </c>
      <c r="BU33" s="39">
        <v>0.17</v>
      </c>
      <c r="BV33" s="39">
        <v>0.17</v>
      </c>
      <c r="BW33" s="39">
        <v>0.5</v>
      </c>
      <c r="BX33" s="39">
        <v>0.5</v>
      </c>
      <c r="BY33" s="39">
        <v>0.33</v>
      </c>
      <c r="BZ33" s="39">
        <v>0.33</v>
      </c>
      <c r="CA33" s="39">
        <v>0</v>
      </c>
      <c r="CB33" s="39">
        <v>0.33</v>
      </c>
      <c r="CC33" s="39">
        <v>0.33</v>
      </c>
      <c r="CD33" s="39">
        <v>0.32</v>
      </c>
      <c r="CE33" s="39">
        <v>0.41</v>
      </c>
      <c r="CF33" s="39">
        <v>0.27</v>
      </c>
    </row>
    <row r="34" spans="1:84" x14ac:dyDescent="0.25">
      <c r="A34" s="31" t="str">
        <f t="shared" si="0"/>
        <v>ESCOLA MUNICIPAL OLAVO BILAC9º anoTESTE</v>
      </c>
      <c r="B34" s="31" t="s">
        <v>280</v>
      </c>
      <c r="C34" s="31" t="s">
        <v>590</v>
      </c>
      <c r="D34" s="31" t="s">
        <v>444</v>
      </c>
      <c r="E34" s="31" t="s">
        <v>433</v>
      </c>
      <c r="F34" s="31" t="s">
        <v>445</v>
      </c>
      <c r="G34" s="42">
        <v>2</v>
      </c>
      <c r="H34" s="42">
        <v>2</v>
      </c>
      <c r="I34" s="42">
        <v>2</v>
      </c>
      <c r="J34" s="42">
        <v>2</v>
      </c>
      <c r="K34" s="39">
        <v>0.5</v>
      </c>
      <c r="L34" s="39">
        <v>0.5</v>
      </c>
      <c r="M34" s="39">
        <v>0</v>
      </c>
      <c r="N34" s="39">
        <v>0.5</v>
      </c>
      <c r="O34" s="39">
        <v>0.5</v>
      </c>
      <c r="P34" s="39">
        <v>0</v>
      </c>
      <c r="Q34" s="39">
        <v>0</v>
      </c>
      <c r="R34" s="39">
        <v>0</v>
      </c>
      <c r="S34" s="39">
        <v>0</v>
      </c>
      <c r="T34" s="39">
        <v>0.5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1</v>
      </c>
      <c r="AB34" s="39">
        <v>0</v>
      </c>
      <c r="AC34" s="39">
        <v>0.5</v>
      </c>
      <c r="AD34" s="39">
        <v>0.5</v>
      </c>
      <c r="AE34" s="39">
        <v>0.5</v>
      </c>
      <c r="AF34" s="39">
        <v>0</v>
      </c>
      <c r="AG34" s="39">
        <v>0</v>
      </c>
      <c r="AH34" s="39">
        <v>0</v>
      </c>
      <c r="AI34" s="39">
        <v>0.5</v>
      </c>
      <c r="AJ34" s="39">
        <v>0</v>
      </c>
      <c r="AK34" s="39">
        <v>0</v>
      </c>
      <c r="AL34" s="39">
        <v>0.5</v>
      </c>
      <c r="AM34" s="39">
        <v>0.5</v>
      </c>
      <c r="AN34" s="39">
        <v>0</v>
      </c>
      <c r="AO34" s="39">
        <v>0</v>
      </c>
      <c r="AP34" s="39">
        <v>0</v>
      </c>
      <c r="AQ34" s="39">
        <v>1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0.5</v>
      </c>
      <c r="AY34" s="39">
        <v>0.5</v>
      </c>
      <c r="AZ34" s="39">
        <v>0</v>
      </c>
      <c r="BA34" s="39">
        <v>0.5</v>
      </c>
      <c r="BB34" s="39">
        <v>0.5</v>
      </c>
      <c r="BC34" s="39">
        <v>0.5</v>
      </c>
      <c r="BD34" s="39">
        <v>0</v>
      </c>
      <c r="BE34" s="39">
        <v>0.5</v>
      </c>
      <c r="BF34" s="39">
        <v>0.5</v>
      </c>
      <c r="BG34" s="39">
        <v>0</v>
      </c>
      <c r="BH34" s="39">
        <v>0.5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0.5</v>
      </c>
      <c r="BP34" s="39">
        <v>0.5</v>
      </c>
      <c r="BQ34" s="39">
        <v>0.5</v>
      </c>
      <c r="BR34" s="39">
        <v>0.5</v>
      </c>
      <c r="BS34" s="39">
        <v>0</v>
      </c>
      <c r="BT34" s="39">
        <v>0</v>
      </c>
      <c r="BU34" s="39">
        <v>0</v>
      </c>
      <c r="BV34" s="39">
        <v>0</v>
      </c>
      <c r="BW34" s="39">
        <v>1</v>
      </c>
      <c r="BX34" s="39">
        <v>0</v>
      </c>
      <c r="BY34" s="39">
        <v>0</v>
      </c>
      <c r="BZ34" s="39">
        <v>0</v>
      </c>
      <c r="CA34" s="39">
        <v>0</v>
      </c>
      <c r="CB34" s="39">
        <v>0.5</v>
      </c>
      <c r="CC34" s="39">
        <v>0.23</v>
      </c>
      <c r="CD34" s="39">
        <v>0.18</v>
      </c>
      <c r="CE34" s="39">
        <v>0.28000000000000003</v>
      </c>
      <c r="CF34" s="39">
        <v>0.15</v>
      </c>
    </row>
    <row r="35" spans="1:84" x14ac:dyDescent="0.25">
      <c r="A35" s="31" t="str">
        <f t="shared" si="0"/>
        <v>ESCOLA MUNICIPAL DE TEMPO INTEGRAL GETULIO MUNDIM DE OLIVEIRA9º anoU</v>
      </c>
      <c r="B35" s="31" t="s">
        <v>294</v>
      </c>
      <c r="C35" s="31" t="s">
        <v>301</v>
      </c>
      <c r="D35" s="31" t="s">
        <v>380</v>
      </c>
      <c r="E35" s="31" t="s">
        <v>433</v>
      </c>
      <c r="F35" s="31" t="s">
        <v>107</v>
      </c>
      <c r="G35" s="42">
        <v>10</v>
      </c>
      <c r="H35" s="42">
        <v>10</v>
      </c>
      <c r="I35" s="42">
        <v>10</v>
      </c>
      <c r="J35" s="42">
        <v>10</v>
      </c>
      <c r="K35" s="39">
        <v>1</v>
      </c>
      <c r="L35" s="39">
        <v>1</v>
      </c>
      <c r="M35" s="39">
        <v>0.9</v>
      </c>
      <c r="N35" s="39">
        <v>1</v>
      </c>
      <c r="O35" s="39">
        <v>0.9</v>
      </c>
      <c r="P35" s="39">
        <v>1</v>
      </c>
      <c r="Q35" s="39">
        <v>0.9</v>
      </c>
      <c r="R35" s="39">
        <v>0</v>
      </c>
      <c r="S35" s="39">
        <v>0.9</v>
      </c>
      <c r="T35" s="39">
        <v>0.8</v>
      </c>
      <c r="U35" s="39">
        <v>0.9</v>
      </c>
      <c r="V35" s="39">
        <v>0.9</v>
      </c>
      <c r="W35" s="39">
        <v>0.9</v>
      </c>
      <c r="X35" s="39">
        <v>0.9</v>
      </c>
      <c r="Y35" s="39">
        <v>0</v>
      </c>
      <c r="Z35" s="39">
        <v>1</v>
      </c>
      <c r="AA35" s="39">
        <v>0.9</v>
      </c>
      <c r="AB35" s="39">
        <v>0.8</v>
      </c>
      <c r="AC35" s="39">
        <v>0.9</v>
      </c>
      <c r="AD35" s="39">
        <v>0.9</v>
      </c>
      <c r="AE35" s="39">
        <v>1</v>
      </c>
      <c r="AF35" s="39">
        <v>1</v>
      </c>
      <c r="AG35" s="39">
        <v>0.2</v>
      </c>
      <c r="AH35" s="39">
        <v>1</v>
      </c>
      <c r="AI35" s="39">
        <v>0.9</v>
      </c>
      <c r="AJ35" s="39">
        <v>0.8</v>
      </c>
      <c r="AK35" s="39">
        <v>0.4</v>
      </c>
      <c r="AL35" s="39">
        <v>1</v>
      </c>
      <c r="AM35" s="39">
        <v>0.1</v>
      </c>
      <c r="AN35" s="39">
        <v>0.1</v>
      </c>
      <c r="AO35" s="39">
        <v>0.9</v>
      </c>
      <c r="AP35" s="39">
        <v>0.1</v>
      </c>
      <c r="AQ35" s="39">
        <v>0.9</v>
      </c>
      <c r="AR35" s="39">
        <v>0.6</v>
      </c>
      <c r="AS35" s="39">
        <v>0.3</v>
      </c>
      <c r="AT35" s="39">
        <v>1</v>
      </c>
      <c r="AU35" s="39">
        <v>0.9</v>
      </c>
      <c r="AV35" s="39">
        <v>0.6</v>
      </c>
      <c r="AW35" s="39">
        <v>0.9</v>
      </c>
      <c r="AX35" s="39">
        <v>1</v>
      </c>
      <c r="AY35" s="39">
        <v>0.9</v>
      </c>
      <c r="AZ35" s="39">
        <v>0.9</v>
      </c>
      <c r="BA35" s="39">
        <v>1</v>
      </c>
      <c r="BB35" s="39">
        <v>1</v>
      </c>
      <c r="BC35" s="39">
        <v>0</v>
      </c>
      <c r="BD35" s="39">
        <v>0</v>
      </c>
      <c r="BE35" s="39">
        <v>1</v>
      </c>
      <c r="BF35" s="39">
        <v>0.1</v>
      </c>
      <c r="BG35" s="39">
        <v>0.9</v>
      </c>
      <c r="BH35" s="39">
        <v>0.5</v>
      </c>
      <c r="BI35" s="39">
        <v>0.2</v>
      </c>
      <c r="BJ35" s="39">
        <v>0.5</v>
      </c>
      <c r="BK35" s="39">
        <v>0</v>
      </c>
      <c r="BL35" s="39">
        <v>0.6</v>
      </c>
      <c r="BM35" s="39">
        <v>0</v>
      </c>
      <c r="BN35" s="39">
        <v>0</v>
      </c>
      <c r="BO35" s="39">
        <v>0.7</v>
      </c>
      <c r="BP35" s="39">
        <v>0</v>
      </c>
      <c r="BQ35" s="39">
        <v>0.8</v>
      </c>
      <c r="BR35" s="39">
        <v>0.2</v>
      </c>
      <c r="BS35" s="39">
        <v>0</v>
      </c>
      <c r="BT35" s="39">
        <v>1</v>
      </c>
      <c r="BU35" s="39">
        <v>0</v>
      </c>
      <c r="BV35" s="39">
        <v>1</v>
      </c>
      <c r="BW35" s="39">
        <v>0</v>
      </c>
      <c r="BX35" s="39">
        <v>1</v>
      </c>
      <c r="BY35" s="39">
        <v>0</v>
      </c>
      <c r="BZ35" s="39">
        <v>0.9</v>
      </c>
      <c r="CA35" s="39">
        <v>0.8</v>
      </c>
      <c r="CB35" s="39">
        <v>0.9</v>
      </c>
      <c r="CC35" s="39">
        <v>0.83</v>
      </c>
      <c r="CD35" s="39">
        <v>0.69</v>
      </c>
      <c r="CE35" s="39">
        <v>0.47</v>
      </c>
      <c r="CF35" s="39">
        <v>0.56000000000000005</v>
      </c>
    </row>
    <row r="36" spans="1:84" x14ac:dyDescent="0.25">
      <c r="A36" s="31" t="str">
        <f t="shared" si="0"/>
        <v>ESCOLA MUNICIPAL NOVA GERACAO9º anoA</v>
      </c>
      <c r="B36" s="31" t="s">
        <v>294</v>
      </c>
      <c r="C36" s="31" t="s">
        <v>295</v>
      </c>
      <c r="D36" s="31" t="s">
        <v>300</v>
      </c>
      <c r="E36" s="31" t="s">
        <v>433</v>
      </c>
      <c r="F36" s="31" t="s">
        <v>87</v>
      </c>
      <c r="G36" s="43">
        <v>3</v>
      </c>
      <c r="H36" s="43">
        <v>3</v>
      </c>
      <c r="I36" s="43">
        <v>3</v>
      </c>
      <c r="J36" s="43">
        <v>3</v>
      </c>
      <c r="K36" s="39">
        <v>0.33</v>
      </c>
      <c r="L36" s="39">
        <v>0</v>
      </c>
      <c r="M36" s="39">
        <v>1</v>
      </c>
      <c r="N36" s="39">
        <v>0</v>
      </c>
      <c r="O36" s="39">
        <v>0</v>
      </c>
      <c r="P36" s="39">
        <v>0.67</v>
      </c>
      <c r="Q36" s="39">
        <v>0</v>
      </c>
      <c r="R36" s="39">
        <v>0.33</v>
      </c>
      <c r="S36" s="39">
        <v>0</v>
      </c>
      <c r="T36" s="39">
        <v>0.33</v>
      </c>
      <c r="U36" s="39">
        <v>0</v>
      </c>
      <c r="V36" s="39">
        <v>0.33</v>
      </c>
      <c r="W36" s="39">
        <v>0.33</v>
      </c>
      <c r="X36" s="39">
        <v>0.33</v>
      </c>
      <c r="Y36" s="39">
        <v>0.33</v>
      </c>
      <c r="Z36" s="39">
        <v>1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1</v>
      </c>
      <c r="AG36" s="39">
        <v>1</v>
      </c>
      <c r="AH36" s="39">
        <v>0.67</v>
      </c>
      <c r="AI36" s="39">
        <v>0</v>
      </c>
      <c r="AJ36" s="39">
        <v>0.67</v>
      </c>
      <c r="AK36" s="39">
        <v>1</v>
      </c>
      <c r="AL36" s="39">
        <v>1</v>
      </c>
      <c r="AM36" s="39">
        <v>0</v>
      </c>
      <c r="AN36" s="39">
        <v>0</v>
      </c>
      <c r="AO36" s="39">
        <v>1</v>
      </c>
      <c r="AP36" s="39">
        <v>1</v>
      </c>
      <c r="AQ36" s="39">
        <v>1</v>
      </c>
      <c r="AR36" s="39">
        <v>0</v>
      </c>
      <c r="AS36" s="39">
        <v>0.67</v>
      </c>
      <c r="AT36" s="39">
        <v>1</v>
      </c>
      <c r="AU36" s="39">
        <v>1</v>
      </c>
      <c r="AV36" s="39">
        <v>1</v>
      </c>
      <c r="AW36" s="39">
        <v>1</v>
      </c>
      <c r="AX36" s="39">
        <v>1</v>
      </c>
      <c r="AY36" s="39">
        <v>1</v>
      </c>
      <c r="AZ36" s="39">
        <v>0.33</v>
      </c>
      <c r="BA36" s="39">
        <v>0</v>
      </c>
      <c r="BB36" s="39">
        <v>1</v>
      </c>
      <c r="BC36" s="39">
        <v>0</v>
      </c>
      <c r="BD36" s="39">
        <v>0.33</v>
      </c>
      <c r="BE36" s="39">
        <v>0.67</v>
      </c>
      <c r="BF36" s="39">
        <v>0</v>
      </c>
      <c r="BG36" s="39">
        <v>0</v>
      </c>
      <c r="BH36" s="39">
        <v>0</v>
      </c>
      <c r="BI36" s="39">
        <v>0</v>
      </c>
      <c r="BJ36" s="39">
        <v>1</v>
      </c>
      <c r="BK36" s="39">
        <v>0</v>
      </c>
      <c r="BL36" s="39">
        <v>0</v>
      </c>
      <c r="BM36" s="39">
        <v>0.67</v>
      </c>
      <c r="BN36" s="39">
        <v>0.67</v>
      </c>
      <c r="BO36" s="39">
        <v>0</v>
      </c>
      <c r="BP36" s="39">
        <v>0.33</v>
      </c>
      <c r="BQ36" s="39">
        <v>0</v>
      </c>
      <c r="BR36" s="39">
        <v>0</v>
      </c>
      <c r="BS36" s="39">
        <v>0</v>
      </c>
      <c r="BT36" s="39">
        <v>1</v>
      </c>
      <c r="BU36" s="39">
        <v>0</v>
      </c>
      <c r="BV36" s="39">
        <v>1</v>
      </c>
      <c r="BW36" s="39">
        <v>0</v>
      </c>
      <c r="BX36" s="39">
        <v>0.33</v>
      </c>
      <c r="BY36" s="39">
        <v>0.67</v>
      </c>
      <c r="BZ36" s="39">
        <v>0</v>
      </c>
      <c r="CA36" s="39">
        <v>0</v>
      </c>
      <c r="CB36" s="39">
        <v>0</v>
      </c>
      <c r="CC36" s="39">
        <v>0.25</v>
      </c>
      <c r="CD36" s="39">
        <v>0.7</v>
      </c>
      <c r="CE36" s="39">
        <v>0.3</v>
      </c>
      <c r="CF36" s="39">
        <v>0.3</v>
      </c>
    </row>
    <row r="37" spans="1:84" x14ac:dyDescent="0.25">
      <c r="A37" s="31" t="str">
        <f t="shared" si="0"/>
        <v>ESC MUL AURELIO BUARQUE9º anoUNICA</v>
      </c>
      <c r="B37" s="31" t="s">
        <v>294</v>
      </c>
      <c r="C37" s="31" t="s">
        <v>295</v>
      </c>
      <c r="D37" s="31" t="s">
        <v>296</v>
      </c>
      <c r="E37" s="31" t="s">
        <v>433</v>
      </c>
      <c r="F37" s="31" t="s">
        <v>95</v>
      </c>
      <c r="G37" s="43">
        <v>10</v>
      </c>
      <c r="H37" s="43">
        <v>10</v>
      </c>
      <c r="I37" s="43">
        <v>10</v>
      </c>
      <c r="J37" s="43">
        <v>10</v>
      </c>
      <c r="K37" s="39">
        <v>0</v>
      </c>
      <c r="L37" s="39">
        <v>0.6</v>
      </c>
      <c r="M37" s="39">
        <v>0.9</v>
      </c>
      <c r="N37" s="39">
        <v>0</v>
      </c>
      <c r="O37" s="39">
        <v>0.6</v>
      </c>
      <c r="P37" s="39">
        <v>0.7</v>
      </c>
      <c r="Q37" s="39">
        <v>0.2</v>
      </c>
      <c r="R37" s="39">
        <v>0.4</v>
      </c>
      <c r="S37" s="39">
        <v>0.1</v>
      </c>
      <c r="T37" s="39">
        <v>0.3</v>
      </c>
      <c r="U37" s="39">
        <v>0.2</v>
      </c>
      <c r="V37" s="39">
        <v>0.3</v>
      </c>
      <c r="W37" s="39">
        <v>0.4</v>
      </c>
      <c r="X37" s="39">
        <v>0</v>
      </c>
      <c r="Y37" s="39">
        <v>0.2</v>
      </c>
      <c r="Z37" s="39">
        <v>0.7</v>
      </c>
      <c r="AA37" s="39">
        <v>0.7</v>
      </c>
      <c r="AB37" s="39">
        <v>0</v>
      </c>
      <c r="AC37" s="39">
        <v>0.3</v>
      </c>
      <c r="AD37" s="39">
        <v>0.2</v>
      </c>
      <c r="AE37" s="39">
        <v>0.4</v>
      </c>
      <c r="AF37" s="39">
        <v>0.4</v>
      </c>
      <c r="AG37" s="39">
        <v>0.2</v>
      </c>
      <c r="AH37" s="39">
        <v>0.4</v>
      </c>
      <c r="AI37" s="39">
        <v>0.2</v>
      </c>
      <c r="AJ37" s="39">
        <v>0.4</v>
      </c>
      <c r="AK37" s="39">
        <v>0.2</v>
      </c>
      <c r="AL37" s="39">
        <v>0.9</v>
      </c>
      <c r="AM37" s="39">
        <v>0.2</v>
      </c>
      <c r="AN37" s="39">
        <v>0.4</v>
      </c>
      <c r="AO37" s="39">
        <v>0.5</v>
      </c>
      <c r="AP37" s="39">
        <v>0.2</v>
      </c>
      <c r="AQ37" s="39">
        <v>0.3</v>
      </c>
      <c r="AR37" s="39">
        <v>0</v>
      </c>
      <c r="AS37" s="39">
        <v>0.6</v>
      </c>
      <c r="AT37" s="39">
        <v>0.3</v>
      </c>
      <c r="AU37" s="39">
        <v>0.5</v>
      </c>
      <c r="AV37" s="39">
        <v>0.3</v>
      </c>
      <c r="AW37" s="39">
        <v>0.3</v>
      </c>
      <c r="AX37" s="39">
        <v>0.4</v>
      </c>
      <c r="AY37" s="39">
        <v>0.5</v>
      </c>
      <c r="AZ37" s="39">
        <v>0.2</v>
      </c>
      <c r="BA37" s="39">
        <v>0.2</v>
      </c>
      <c r="BB37" s="39">
        <v>0.8</v>
      </c>
      <c r="BC37" s="39">
        <v>0.1</v>
      </c>
      <c r="BD37" s="39">
        <v>0.1</v>
      </c>
      <c r="BE37" s="39">
        <v>0.6</v>
      </c>
      <c r="BF37" s="39">
        <v>0.4</v>
      </c>
      <c r="BG37" s="39">
        <v>0.2</v>
      </c>
      <c r="BH37" s="39">
        <v>0.2</v>
      </c>
      <c r="BI37" s="39">
        <v>0.5</v>
      </c>
      <c r="BJ37" s="39">
        <v>0.5</v>
      </c>
      <c r="BK37" s="39">
        <v>0.9</v>
      </c>
      <c r="BL37" s="39">
        <v>0.8</v>
      </c>
      <c r="BM37" s="39">
        <v>0.4</v>
      </c>
      <c r="BN37" s="39">
        <v>0</v>
      </c>
      <c r="BO37" s="39">
        <v>0.5</v>
      </c>
      <c r="BP37" s="39">
        <v>0</v>
      </c>
      <c r="BQ37" s="39">
        <v>0.2</v>
      </c>
      <c r="BR37" s="39">
        <v>0.3</v>
      </c>
      <c r="BS37" s="39">
        <v>0.4</v>
      </c>
      <c r="BT37" s="39">
        <v>0.1</v>
      </c>
      <c r="BU37" s="39">
        <v>0.2</v>
      </c>
      <c r="BV37" s="39">
        <v>0.1</v>
      </c>
      <c r="BW37" s="39">
        <v>0.4</v>
      </c>
      <c r="BX37" s="39">
        <v>0.6</v>
      </c>
      <c r="BY37" s="39">
        <v>0.1</v>
      </c>
      <c r="BZ37" s="39">
        <v>0.3</v>
      </c>
      <c r="CA37" s="39">
        <v>0.1</v>
      </c>
      <c r="CB37" s="39">
        <v>0.6</v>
      </c>
      <c r="CC37" s="39">
        <v>0.34</v>
      </c>
      <c r="CD37" s="39">
        <v>0.36</v>
      </c>
      <c r="CE37" s="39">
        <v>0.37</v>
      </c>
      <c r="CF37" s="39">
        <v>0.28999999999999998</v>
      </c>
    </row>
    <row r="38" spans="1:84" x14ac:dyDescent="0.25">
      <c r="A38" s="31" t="str">
        <f t="shared" si="0"/>
        <v>ESCOLA MUNICIPAL AMERICA ALVES DE OLIVEIRA9º anoUNICO</v>
      </c>
      <c r="B38" s="31" t="s">
        <v>318</v>
      </c>
      <c r="C38" s="31" t="s">
        <v>321</v>
      </c>
      <c r="D38" s="31" t="s">
        <v>322</v>
      </c>
      <c r="E38" s="31" t="s">
        <v>433</v>
      </c>
      <c r="F38" s="31" t="s">
        <v>251</v>
      </c>
      <c r="G38" s="42">
        <v>17</v>
      </c>
      <c r="H38" s="42">
        <v>17</v>
      </c>
      <c r="I38" s="42">
        <v>19</v>
      </c>
      <c r="J38" s="42">
        <v>19</v>
      </c>
      <c r="K38" s="39">
        <v>0.32</v>
      </c>
      <c r="L38" s="39">
        <v>0.32</v>
      </c>
      <c r="M38" s="39">
        <v>0.63</v>
      </c>
      <c r="N38" s="39">
        <v>0.37</v>
      </c>
      <c r="O38" s="39">
        <v>0.42</v>
      </c>
      <c r="P38" s="39">
        <v>0.42</v>
      </c>
      <c r="Q38" s="39">
        <v>0.16</v>
      </c>
      <c r="R38" s="39">
        <v>0.42</v>
      </c>
      <c r="S38" s="39">
        <v>0.16</v>
      </c>
      <c r="T38" s="39">
        <v>0.21</v>
      </c>
      <c r="U38" s="39">
        <v>0.47</v>
      </c>
      <c r="V38" s="39">
        <v>0.42</v>
      </c>
      <c r="W38" s="39">
        <v>0.53</v>
      </c>
      <c r="X38" s="39">
        <v>0.11</v>
      </c>
      <c r="Y38" s="39">
        <v>0.53</v>
      </c>
      <c r="Z38" s="39">
        <v>0.84</v>
      </c>
      <c r="AA38" s="39">
        <v>0.79</v>
      </c>
      <c r="AB38" s="39">
        <v>0.05</v>
      </c>
      <c r="AC38" s="39">
        <v>0.57999999999999996</v>
      </c>
      <c r="AD38" s="39">
        <v>0.42</v>
      </c>
      <c r="AE38" s="39">
        <v>0.21</v>
      </c>
      <c r="AF38" s="39">
        <v>0.63</v>
      </c>
      <c r="AG38" s="39">
        <v>0.05</v>
      </c>
      <c r="AH38" s="39">
        <v>0.32</v>
      </c>
      <c r="AI38" s="39">
        <v>0.53</v>
      </c>
      <c r="AJ38" s="39">
        <v>0.32</v>
      </c>
      <c r="AK38" s="39">
        <v>0.26</v>
      </c>
      <c r="AL38" s="39">
        <v>0.57999999999999996</v>
      </c>
      <c r="AM38" s="39">
        <v>0.16</v>
      </c>
      <c r="AN38" s="39">
        <v>0.11</v>
      </c>
      <c r="AO38" s="39">
        <v>0.32</v>
      </c>
      <c r="AP38" s="39">
        <v>0.16</v>
      </c>
      <c r="AQ38" s="39">
        <v>0.53</v>
      </c>
      <c r="AR38" s="39">
        <v>0.37</v>
      </c>
      <c r="AS38" s="39">
        <v>0.37</v>
      </c>
      <c r="AT38" s="39">
        <v>0.57999999999999996</v>
      </c>
      <c r="AU38" s="39">
        <v>0.47</v>
      </c>
      <c r="AV38" s="39">
        <v>0.47</v>
      </c>
      <c r="AW38" s="39">
        <v>0.42</v>
      </c>
      <c r="AX38" s="39">
        <v>0.57999999999999996</v>
      </c>
      <c r="AY38" s="39">
        <v>0.63</v>
      </c>
      <c r="AZ38" s="39">
        <v>0.26</v>
      </c>
      <c r="BA38" s="39">
        <v>0.37</v>
      </c>
      <c r="BB38" s="39">
        <v>0.42</v>
      </c>
      <c r="BC38" s="39">
        <v>0.26</v>
      </c>
      <c r="BD38" s="39">
        <v>0.42</v>
      </c>
      <c r="BE38" s="39">
        <v>1</v>
      </c>
      <c r="BF38" s="39">
        <v>0</v>
      </c>
      <c r="BG38" s="39">
        <v>0.21</v>
      </c>
      <c r="BH38" s="39">
        <v>0.16</v>
      </c>
      <c r="BI38" s="39">
        <v>0.89</v>
      </c>
      <c r="BJ38" s="39">
        <v>0.89</v>
      </c>
      <c r="BK38" s="39">
        <v>0.79</v>
      </c>
      <c r="BL38" s="39">
        <v>0.05</v>
      </c>
      <c r="BM38" s="39">
        <v>0.11</v>
      </c>
      <c r="BN38" s="39">
        <v>0.26</v>
      </c>
      <c r="BO38" s="39">
        <v>0.11</v>
      </c>
      <c r="BP38" s="39">
        <v>0.63</v>
      </c>
      <c r="BQ38" s="39">
        <v>0.57999999999999996</v>
      </c>
      <c r="BR38" s="39">
        <v>0.26</v>
      </c>
      <c r="BS38" s="39">
        <v>0.74</v>
      </c>
      <c r="BT38" s="39">
        <v>0.53</v>
      </c>
      <c r="BU38" s="39">
        <v>0</v>
      </c>
      <c r="BV38" s="39">
        <v>0</v>
      </c>
      <c r="BW38" s="39">
        <v>0.16</v>
      </c>
      <c r="BX38" s="39">
        <v>0.74</v>
      </c>
      <c r="BY38" s="39">
        <v>0.47</v>
      </c>
      <c r="BZ38" s="39">
        <v>0.57999999999999996</v>
      </c>
      <c r="CA38" s="39">
        <v>0.05</v>
      </c>
      <c r="CB38" s="39">
        <v>0.53</v>
      </c>
      <c r="CC38" s="39">
        <v>0.41</v>
      </c>
      <c r="CD38" s="39">
        <v>0.37</v>
      </c>
      <c r="CE38" s="39">
        <v>0.42</v>
      </c>
      <c r="CF38" s="39">
        <v>0.38</v>
      </c>
    </row>
    <row r="39" spans="1:84" x14ac:dyDescent="0.25">
      <c r="A39" s="31" t="str">
        <f t="shared" si="0"/>
        <v>ESCOLA MUNICIPAL PIRACEMA9º anoU - Matutino</v>
      </c>
      <c r="B39" s="31" t="s">
        <v>318</v>
      </c>
      <c r="C39" s="31" t="s">
        <v>326</v>
      </c>
      <c r="D39" s="31" t="s">
        <v>329</v>
      </c>
      <c r="E39" s="31" t="s">
        <v>433</v>
      </c>
      <c r="F39" s="31" t="s">
        <v>446</v>
      </c>
      <c r="G39" s="42">
        <v>12</v>
      </c>
      <c r="H39" s="42">
        <v>12</v>
      </c>
      <c r="I39" s="42">
        <v>12</v>
      </c>
      <c r="J39" s="42">
        <v>12</v>
      </c>
      <c r="K39" s="39">
        <v>0.17</v>
      </c>
      <c r="L39" s="39">
        <v>0.5</v>
      </c>
      <c r="M39" s="39">
        <v>0.83</v>
      </c>
      <c r="N39" s="39">
        <v>0.08</v>
      </c>
      <c r="O39" s="39">
        <v>0.57999999999999996</v>
      </c>
      <c r="P39" s="39">
        <v>0.83</v>
      </c>
      <c r="Q39" s="39">
        <v>0.08</v>
      </c>
      <c r="R39" s="39">
        <v>0.17</v>
      </c>
      <c r="S39" s="39">
        <v>0.25</v>
      </c>
      <c r="T39" s="39">
        <v>0.25</v>
      </c>
      <c r="U39" s="39">
        <v>0.08</v>
      </c>
      <c r="V39" s="39">
        <v>0.33</v>
      </c>
      <c r="W39" s="39">
        <v>0.33</v>
      </c>
      <c r="X39" s="39">
        <v>0.08</v>
      </c>
      <c r="Y39" s="39">
        <v>0.33</v>
      </c>
      <c r="Z39" s="39">
        <v>0.75</v>
      </c>
      <c r="AA39" s="39">
        <v>0.42</v>
      </c>
      <c r="AB39" s="39">
        <v>0.25</v>
      </c>
      <c r="AC39" s="39">
        <v>0.08</v>
      </c>
      <c r="AD39" s="39">
        <v>0.33</v>
      </c>
      <c r="AE39" s="39">
        <v>0.42</v>
      </c>
      <c r="AF39" s="39">
        <v>0.83</v>
      </c>
      <c r="AG39" s="39">
        <v>0.25</v>
      </c>
      <c r="AH39" s="39">
        <v>0.33</v>
      </c>
      <c r="AI39" s="39">
        <v>0.75</v>
      </c>
      <c r="AJ39" s="39">
        <v>0.42</v>
      </c>
      <c r="AK39" s="39">
        <v>0.42</v>
      </c>
      <c r="AL39" s="39">
        <v>0.57999999999999996</v>
      </c>
      <c r="AM39" s="39">
        <v>0.42</v>
      </c>
      <c r="AN39" s="39">
        <v>0.17</v>
      </c>
      <c r="AO39" s="39">
        <v>0.25</v>
      </c>
      <c r="AP39" s="39">
        <v>0.42</v>
      </c>
      <c r="AQ39" s="39">
        <v>0.33</v>
      </c>
      <c r="AR39" s="39">
        <v>0</v>
      </c>
      <c r="AS39" s="39">
        <v>0.57999999999999996</v>
      </c>
      <c r="AT39" s="39">
        <v>0.5</v>
      </c>
      <c r="AU39" s="39">
        <v>0.57999999999999996</v>
      </c>
      <c r="AV39" s="39">
        <v>0.25</v>
      </c>
      <c r="AW39" s="39">
        <v>0.33</v>
      </c>
      <c r="AX39" s="39">
        <v>0.57999999999999996</v>
      </c>
      <c r="AY39" s="39">
        <v>0.33</v>
      </c>
      <c r="AZ39" s="39">
        <v>0.33</v>
      </c>
      <c r="BA39" s="39">
        <v>0.33</v>
      </c>
      <c r="BB39" s="39">
        <v>0.25</v>
      </c>
      <c r="BC39" s="39">
        <v>0.25</v>
      </c>
      <c r="BD39" s="39">
        <v>0.25</v>
      </c>
      <c r="BE39" s="39">
        <v>0.5</v>
      </c>
      <c r="BF39" s="39">
        <v>0.25</v>
      </c>
      <c r="BG39" s="39">
        <v>0.08</v>
      </c>
      <c r="BH39" s="39">
        <v>0.42</v>
      </c>
      <c r="BI39" s="39">
        <v>0.42</v>
      </c>
      <c r="BJ39" s="39">
        <v>0.75</v>
      </c>
      <c r="BK39" s="39">
        <v>0.5</v>
      </c>
      <c r="BL39" s="39">
        <v>0.25</v>
      </c>
      <c r="BM39" s="39">
        <v>0.33</v>
      </c>
      <c r="BN39" s="39">
        <v>0.33</v>
      </c>
      <c r="BO39" s="39">
        <v>0.33</v>
      </c>
      <c r="BP39" s="39">
        <v>0.17</v>
      </c>
      <c r="BQ39" s="39">
        <v>0.08</v>
      </c>
      <c r="BR39" s="39">
        <v>0.5</v>
      </c>
      <c r="BS39" s="39">
        <v>0.25</v>
      </c>
      <c r="BT39" s="39">
        <v>0.57999999999999996</v>
      </c>
      <c r="BU39" s="39">
        <v>0.33</v>
      </c>
      <c r="BV39" s="39">
        <v>0.5</v>
      </c>
      <c r="BW39" s="39">
        <v>0.33</v>
      </c>
      <c r="BX39" s="39">
        <v>0.42</v>
      </c>
      <c r="BY39" s="39">
        <v>0.08</v>
      </c>
      <c r="BZ39" s="39">
        <v>0.25</v>
      </c>
      <c r="CA39" s="39">
        <v>0.08</v>
      </c>
      <c r="CB39" s="39">
        <v>0.08</v>
      </c>
      <c r="CC39" s="39">
        <v>0.34</v>
      </c>
      <c r="CD39" s="39">
        <v>0.42</v>
      </c>
      <c r="CE39" s="39">
        <v>0.33</v>
      </c>
      <c r="CF39" s="39">
        <v>0.28999999999999998</v>
      </c>
    </row>
    <row r="40" spans="1:84" x14ac:dyDescent="0.25">
      <c r="A40" s="31" t="str">
        <f t="shared" si="0"/>
        <v>ESCOLA MUNICIPAL JOSE BENICIO MARIZ9º ano92.01</v>
      </c>
      <c r="B40" s="31" t="s">
        <v>318</v>
      </c>
      <c r="C40" s="31" t="s">
        <v>591</v>
      </c>
      <c r="D40" s="31" t="s">
        <v>447</v>
      </c>
      <c r="E40" s="31" t="s">
        <v>433</v>
      </c>
      <c r="F40" s="31" t="s">
        <v>439</v>
      </c>
      <c r="G40" s="43">
        <v>7</v>
      </c>
      <c r="H40" s="43">
        <v>7</v>
      </c>
      <c r="I40" s="43">
        <v>7</v>
      </c>
      <c r="J40" s="43">
        <v>7</v>
      </c>
      <c r="K40" s="39">
        <v>0.71</v>
      </c>
      <c r="L40" s="39">
        <v>0.43</v>
      </c>
      <c r="M40" s="39">
        <v>1</v>
      </c>
      <c r="N40" s="39">
        <v>0.14000000000000001</v>
      </c>
      <c r="O40" s="39">
        <v>0.56999999999999995</v>
      </c>
      <c r="P40" s="39">
        <v>0.71</v>
      </c>
      <c r="Q40" s="39">
        <v>0.14000000000000001</v>
      </c>
      <c r="R40" s="39">
        <v>0.28999999999999998</v>
      </c>
      <c r="S40" s="39">
        <v>0.43</v>
      </c>
      <c r="T40" s="39">
        <v>0</v>
      </c>
      <c r="U40" s="39">
        <v>0.14000000000000001</v>
      </c>
      <c r="V40" s="39">
        <v>0.56999999999999995</v>
      </c>
      <c r="W40" s="39">
        <v>0.28999999999999998</v>
      </c>
      <c r="X40" s="39">
        <v>0.14000000000000001</v>
      </c>
      <c r="Y40" s="39">
        <v>0</v>
      </c>
      <c r="Z40" s="39">
        <v>1</v>
      </c>
      <c r="AA40" s="39">
        <v>0.86</v>
      </c>
      <c r="AB40" s="39">
        <v>0.14000000000000001</v>
      </c>
      <c r="AC40" s="39">
        <v>0.28999999999999998</v>
      </c>
      <c r="AD40" s="39">
        <v>0</v>
      </c>
      <c r="AE40" s="39">
        <v>0.71</v>
      </c>
      <c r="AF40" s="39">
        <v>0.43</v>
      </c>
      <c r="AG40" s="39">
        <v>0.56999999999999995</v>
      </c>
      <c r="AH40" s="39">
        <v>0.43</v>
      </c>
      <c r="AI40" s="39">
        <v>0.14000000000000001</v>
      </c>
      <c r="AJ40" s="39">
        <v>0.43</v>
      </c>
      <c r="AK40" s="39">
        <v>0.43</v>
      </c>
      <c r="AL40" s="39">
        <v>0.56999999999999995</v>
      </c>
      <c r="AM40" s="39">
        <v>0</v>
      </c>
      <c r="AN40" s="39">
        <v>0.43</v>
      </c>
      <c r="AO40" s="39">
        <v>0.14000000000000001</v>
      </c>
      <c r="AP40" s="39">
        <v>0.28999999999999998</v>
      </c>
      <c r="AQ40" s="39">
        <v>0.28999999999999998</v>
      </c>
      <c r="AR40" s="39">
        <v>0.14000000000000001</v>
      </c>
      <c r="AS40" s="39">
        <v>0.43</v>
      </c>
      <c r="AT40" s="39">
        <v>0.28999999999999998</v>
      </c>
      <c r="AU40" s="39">
        <v>0.56999999999999995</v>
      </c>
      <c r="AV40" s="39">
        <v>0.56999999999999995</v>
      </c>
      <c r="AW40" s="39">
        <v>0.28999999999999998</v>
      </c>
      <c r="AX40" s="39">
        <v>0.43</v>
      </c>
      <c r="AY40" s="39">
        <v>0.71</v>
      </c>
      <c r="AZ40" s="39">
        <v>0.28999999999999998</v>
      </c>
      <c r="BA40" s="39">
        <v>0.71</v>
      </c>
      <c r="BB40" s="39">
        <v>0.43</v>
      </c>
      <c r="BC40" s="39">
        <v>0.28999999999999998</v>
      </c>
      <c r="BD40" s="39">
        <v>0.28999999999999998</v>
      </c>
      <c r="BE40" s="39">
        <v>1</v>
      </c>
      <c r="BF40" s="39">
        <v>0</v>
      </c>
      <c r="BG40" s="39">
        <v>0.28999999999999998</v>
      </c>
      <c r="BH40" s="39">
        <v>0.56999999999999995</v>
      </c>
      <c r="BI40" s="39">
        <v>0.14000000000000001</v>
      </c>
      <c r="BJ40" s="39">
        <v>0.71</v>
      </c>
      <c r="BK40" s="39">
        <v>0.56999999999999995</v>
      </c>
      <c r="BL40" s="39">
        <v>0.43</v>
      </c>
      <c r="BM40" s="39">
        <v>0.14000000000000001</v>
      </c>
      <c r="BN40" s="39">
        <v>0.28999999999999998</v>
      </c>
      <c r="BO40" s="39">
        <v>0.28999999999999998</v>
      </c>
      <c r="BP40" s="39">
        <v>0.43</v>
      </c>
      <c r="BQ40" s="39">
        <v>0.28999999999999998</v>
      </c>
      <c r="BR40" s="39">
        <v>0.28999999999999998</v>
      </c>
      <c r="BS40" s="39">
        <v>0</v>
      </c>
      <c r="BT40" s="39">
        <v>1</v>
      </c>
      <c r="BU40" s="39">
        <v>0.14000000000000001</v>
      </c>
      <c r="BV40" s="39">
        <v>0.14000000000000001</v>
      </c>
      <c r="BW40" s="39">
        <v>0.28999999999999998</v>
      </c>
      <c r="BX40" s="39">
        <v>0.86</v>
      </c>
      <c r="BY40" s="39">
        <v>0.28999999999999998</v>
      </c>
      <c r="BZ40" s="39">
        <v>0.14000000000000001</v>
      </c>
      <c r="CA40" s="39">
        <v>0.28999999999999998</v>
      </c>
      <c r="CB40" s="39">
        <v>0.28999999999999998</v>
      </c>
      <c r="CC40" s="39">
        <v>0.39</v>
      </c>
      <c r="CD40" s="39">
        <v>0.38</v>
      </c>
      <c r="CE40" s="39">
        <v>0.41</v>
      </c>
      <c r="CF40" s="39">
        <v>0.34</v>
      </c>
    </row>
    <row r="41" spans="1:84" x14ac:dyDescent="0.25">
      <c r="A41" s="31" t="str">
        <f t="shared" si="0"/>
        <v>ESCOLA MUNICIPAL TOCANTINS9º ano92.02</v>
      </c>
      <c r="B41" s="31" t="s">
        <v>318</v>
      </c>
      <c r="C41" s="31" t="s">
        <v>591</v>
      </c>
      <c r="D41" s="31" t="s">
        <v>448</v>
      </c>
      <c r="E41" s="31" t="s">
        <v>433</v>
      </c>
      <c r="F41" s="31" t="s">
        <v>449</v>
      </c>
      <c r="G41" s="42">
        <v>24</v>
      </c>
      <c r="H41" s="42">
        <v>24</v>
      </c>
      <c r="I41" s="42">
        <v>24</v>
      </c>
      <c r="J41" s="42">
        <v>24</v>
      </c>
      <c r="K41" s="39">
        <v>0.21</v>
      </c>
      <c r="L41" s="39">
        <v>0.38</v>
      </c>
      <c r="M41" s="39">
        <v>0.88</v>
      </c>
      <c r="N41" s="39">
        <v>0.33</v>
      </c>
      <c r="O41" s="39">
        <v>0.33</v>
      </c>
      <c r="P41" s="39">
        <v>0.46</v>
      </c>
      <c r="Q41" s="39">
        <v>0.21</v>
      </c>
      <c r="R41" s="39">
        <v>0.21</v>
      </c>
      <c r="S41" s="39">
        <v>0.25</v>
      </c>
      <c r="T41" s="39">
        <v>0.33</v>
      </c>
      <c r="U41" s="39">
        <v>0.13</v>
      </c>
      <c r="V41" s="39">
        <v>0.46</v>
      </c>
      <c r="W41" s="39">
        <v>0.28999999999999998</v>
      </c>
      <c r="X41" s="39">
        <v>0.08</v>
      </c>
      <c r="Y41" s="39">
        <v>0.38</v>
      </c>
      <c r="Z41" s="39">
        <v>0.71</v>
      </c>
      <c r="AA41" s="39">
        <v>0.71</v>
      </c>
      <c r="AB41" s="39">
        <v>0.25</v>
      </c>
      <c r="AC41" s="39">
        <v>0.33</v>
      </c>
      <c r="AD41" s="39">
        <v>0.08</v>
      </c>
      <c r="AE41" s="39">
        <v>0.25</v>
      </c>
      <c r="AF41" s="39">
        <v>0.67</v>
      </c>
      <c r="AG41" s="39">
        <v>0.46</v>
      </c>
      <c r="AH41" s="39">
        <v>0.33</v>
      </c>
      <c r="AI41" s="39">
        <v>0.25</v>
      </c>
      <c r="AJ41" s="39">
        <v>0.57999999999999996</v>
      </c>
      <c r="AK41" s="39">
        <v>0.21</v>
      </c>
      <c r="AL41" s="39">
        <v>0.88</v>
      </c>
      <c r="AM41" s="39">
        <v>0.28999999999999998</v>
      </c>
      <c r="AN41" s="39">
        <v>0.13</v>
      </c>
      <c r="AO41" s="39">
        <v>0.28999999999999998</v>
      </c>
      <c r="AP41" s="39">
        <v>0.38</v>
      </c>
      <c r="AQ41" s="39">
        <v>0.38</v>
      </c>
      <c r="AR41" s="39">
        <v>0.42</v>
      </c>
      <c r="AS41" s="39">
        <v>0.46</v>
      </c>
      <c r="AT41" s="39">
        <v>0.5</v>
      </c>
      <c r="AU41" s="39">
        <v>0.71</v>
      </c>
      <c r="AV41" s="39">
        <v>0.42</v>
      </c>
      <c r="AW41" s="39">
        <v>0.42</v>
      </c>
      <c r="AX41" s="39">
        <v>0.21</v>
      </c>
      <c r="AY41" s="39">
        <v>0.63</v>
      </c>
      <c r="AZ41" s="39">
        <v>0.38</v>
      </c>
      <c r="BA41" s="39">
        <v>0.46</v>
      </c>
      <c r="BB41" s="39">
        <v>0.54</v>
      </c>
      <c r="BC41" s="39">
        <v>0.13</v>
      </c>
      <c r="BD41" s="39">
        <v>0.33</v>
      </c>
      <c r="BE41" s="39">
        <v>0.79</v>
      </c>
      <c r="BF41" s="39">
        <v>0.21</v>
      </c>
      <c r="BG41" s="39">
        <v>0.42</v>
      </c>
      <c r="BH41" s="39">
        <v>0.13</v>
      </c>
      <c r="BI41" s="39">
        <v>0.54</v>
      </c>
      <c r="BJ41" s="39">
        <v>0.42</v>
      </c>
      <c r="BK41" s="39">
        <v>0.33</v>
      </c>
      <c r="BL41" s="39">
        <v>0.54</v>
      </c>
      <c r="BM41" s="39">
        <v>0.28999999999999998</v>
      </c>
      <c r="BN41" s="39">
        <v>0.28999999999999998</v>
      </c>
      <c r="BO41" s="39">
        <v>0.25</v>
      </c>
      <c r="BP41" s="39">
        <v>0.25</v>
      </c>
      <c r="BQ41" s="39">
        <v>0.33</v>
      </c>
      <c r="BR41" s="39">
        <v>0.33</v>
      </c>
      <c r="BS41" s="39">
        <v>0.21</v>
      </c>
      <c r="BT41" s="39">
        <v>0.67</v>
      </c>
      <c r="BU41" s="39">
        <v>0.33</v>
      </c>
      <c r="BV41" s="39">
        <v>0.17</v>
      </c>
      <c r="BW41" s="39">
        <v>0.42</v>
      </c>
      <c r="BX41" s="39">
        <v>0.54</v>
      </c>
      <c r="BY41" s="39">
        <v>0.21</v>
      </c>
      <c r="BZ41" s="39">
        <v>0.28999999999999998</v>
      </c>
      <c r="CA41" s="39">
        <v>0.25</v>
      </c>
      <c r="CB41" s="39">
        <v>0.28999999999999998</v>
      </c>
      <c r="CC41" s="39">
        <v>0.35</v>
      </c>
      <c r="CD41" s="39">
        <v>0.41</v>
      </c>
      <c r="CE41" s="39">
        <v>0.38</v>
      </c>
      <c r="CF41" s="39">
        <v>0.34</v>
      </c>
    </row>
    <row r="42" spans="1:84" x14ac:dyDescent="0.25">
      <c r="A42" s="31" t="str">
        <f t="shared" si="0"/>
        <v>ESCOLA MUNICIPAL VEREADOR JOSE PINTO9º ano9º Ano A Matutino</v>
      </c>
      <c r="B42" s="31" t="s">
        <v>318</v>
      </c>
      <c r="C42" s="31" t="s">
        <v>592</v>
      </c>
      <c r="D42" s="31" t="s">
        <v>450</v>
      </c>
      <c r="E42" s="31" t="s">
        <v>433</v>
      </c>
      <c r="F42" s="31" t="s">
        <v>451</v>
      </c>
      <c r="G42" s="43">
        <v>4</v>
      </c>
      <c r="H42" s="43">
        <v>4</v>
      </c>
      <c r="I42" s="43">
        <v>4</v>
      </c>
      <c r="J42" s="43">
        <v>4</v>
      </c>
      <c r="K42" s="39">
        <v>0</v>
      </c>
      <c r="L42" s="39">
        <v>0</v>
      </c>
      <c r="M42" s="39">
        <v>0.75</v>
      </c>
      <c r="N42" s="39">
        <v>0.25</v>
      </c>
      <c r="O42" s="39">
        <v>0</v>
      </c>
      <c r="P42" s="39">
        <v>0.75</v>
      </c>
      <c r="Q42" s="39">
        <v>0.25</v>
      </c>
      <c r="R42" s="39">
        <v>0.5</v>
      </c>
      <c r="S42" s="39">
        <v>0.75</v>
      </c>
      <c r="T42" s="39">
        <v>0.5</v>
      </c>
      <c r="U42" s="39">
        <v>0</v>
      </c>
      <c r="V42" s="39">
        <v>0.75</v>
      </c>
      <c r="W42" s="39">
        <v>0.25</v>
      </c>
      <c r="X42" s="39">
        <v>0</v>
      </c>
      <c r="Y42" s="39">
        <v>0</v>
      </c>
      <c r="Z42" s="39">
        <v>0.75</v>
      </c>
      <c r="AA42" s="39">
        <v>0</v>
      </c>
      <c r="AB42" s="39">
        <v>0</v>
      </c>
      <c r="AC42" s="39">
        <v>0.5</v>
      </c>
      <c r="AD42" s="39">
        <v>0</v>
      </c>
      <c r="AE42" s="39">
        <v>0.5</v>
      </c>
      <c r="AF42" s="39">
        <v>0.75</v>
      </c>
      <c r="AG42" s="39">
        <v>0.25</v>
      </c>
      <c r="AH42" s="39">
        <v>0</v>
      </c>
      <c r="AI42" s="39">
        <v>0</v>
      </c>
      <c r="AJ42" s="39">
        <v>0.75</v>
      </c>
      <c r="AK42" s="39">
        <v>0.5</v>
      </c>
      <c r="AL42" s="39">
        <v>0.25</v>
      </c>
      <c r="AM42" s="39">
        <v>0</v>
      </c>
      <c r="AN42" s="39">
        <v>0</v>
      </c>
      <c r="AO42" s="39">
        <v>0.25</v>
      </c>
      <c r="AP42" s="39">
        <v>0.5</v>
      </c>
      <c r="AQ42" s="39">
        <v>0.25</v>
      </c>
      <c r="AR42" s="39">
        <v>0</v>
      </c>
      <c r="AS42" s="39">
        <v>0.25</v>
      </c>
      <c r="AT42" s="39">
        <v>0.5</v>
      </c>
      <c r="AU42" s="39">
        <v>0.75</v>
      </c>
      <c r="AV42" s="39">
        <v>0.25</v>
      </c>
      <c r="AW42" s="39">
        <v>0</v>
      </c>
      <c r="AX42" s="39">
        <v>0.25</v>
      </c>
      <c r="AY42" s="39">
        <v>0.25</v>
      </c>
      <c r="AZ42" s="39">
        <v>0.25</v>
      </c>
      <c r="BA42" s="39">
        <v>0</v>
      </c>
      <c r="BB42" s="39">
        <v>0.75</v>
      </c>
      <c r="BC42" s="39">
        <v>0</v>
      </c>
      <c r="BD42" s="39">
        <v>0.5</v>
      </c>
      <c r="BE42" s="39">
        <v>0.5</v>
      </c>
      <c r="BF42" s="39">
        <v>0.25</v>
      </c>
      <c r="BG42" s="39">
        <v>0</v>
      </c>
      <c r="BH42" s="39">
        <v>0.75</v>
      </c>
      <c r="BI42" s="39">
        <v>0.5</v>
      </c>
      <c r="BJ42" s="39">
        <v>0.75</v>
      </c>
      <c r="BK42" s="39">
        <v>0.75</v>
      </c>
      <c r="BL42" s="39">
        <v>0.5</v>
      </c>
      <c r="BM42" s="39">
        <v>0</v>
      </c>
      <c r="BN42" s="39">
        <v>0.75</v>
      </c>
      <c r="BO42" s="39">
        <v>0.75</v>
      </c>
      <c r="BP42" s="39">
        <v>0.75</v>
      </c>
      <c r="BQ42" s="39">
        <v>0.75</v>
      </c>
      <c r="BR42" s="39">
        <v>0.25</v>
      </c>
      <c r="BS42" s="39">
        <v>0.25</v>
      </c>
      <c r="BT42" s="39">
        <v>0.75</v>
      </c>
      <c r="BU42" s="39">
        <v>0.5</v>
      </c>
      <c r="BV42" s="39">
        <v>0</v>
      </c>
      <c r="BW42" s="39">
        <v>0</v>
      </c>
      <c r="BX42" s="39">
        <v>0.5</v>
      </c>
      <c r="BY42" s="39">
        <v>0</v>
      </c>
      <c r="BZ42" s="39">
        <v>0</v>
      </c>
      <c r="CA42" s="39">
        <v>0</v>
      </c>
      <c r="CB42" s="39">
        <v>0.25</v>
      </c>
      <c r="CC42" s="39">
        <v>0.3</v>
      </c>
      <c r="CD42" s="39">
        <v>0.3</v>
      </c>
      <c r="CE42" s="39">
        <v>0.45</v>
      </c>
      <c r="CF42" s="39">
        <v>0.23</v>
      </c>
    </row>
    <row r="43" spans="1:84" x14ac:dyDescent="0.25">
      <c r="A43" s="31" t="str">
        <f t="shared" si="0"/>
        <v>ESC MUL JOSINA PEREIRA NUNES9º anoUNICA</v>
      </c>
      <c r="B43" s="31" t="s">
        <v>342</v>
      </c>
      <c r="C43" s="31" t="s">
        <v>345</v>
      </c>
      <c r="D43" s="31" t="s">
        <v>348</v>
      </c>
      <c r="E43" s="31" t="s">
        <v>433</v>
      </c>
      <c r="F43" s="31" t="s">
        <v>95</v>
      </c>
      <c r="G43" s="42">
        <v>5</v>
      </c>
      <c r="H43" s="42">
        <v>5</v>
      </c>
      <c r="I43" s="42">
        <v>6</v>
      </c>
      <c r="J43" s="42">
        <v>6</v>
      </c>
      <c r="K43" s="39">
        <v>0</v>
      </c>
      <c r="L43" s="39">
        <v>0.17</v>
      </c>
      <c r="M43" s="39">
        <v>0.5</v>
      </c>
      <c r="N43" s="39">
        <v>0.17</v>
      </c>
      <c r="O43" s="39">
        <v>0</v>
      </c>
      <c r="P43" s="39">
        <v>0.5</v>
      </c>
      <c r="Q43" s="39">
        <v>0.33</v>
      </c>
      <c r="R43" s="39">
        <v>0.17</v>
      </c>
      <c r="S43" s="39">
        <v>0.5</v>
      </c>
      <c r="T43" s="39">
        <v>0.17</v>
      </c>
      <c r="U43" s="39">
        <v>0.5</v>
      </c>
      <c r="V43" s="39">
        <v>0.5</v>
      </c>
      <c r="W43" s="39">
        <v>0.5</v>
      </c>
      <c r="X43" s="39">
        <v>0</v>
      </c>
      <c r="Y43" s="39">
        <v>0.5</v>
      </c>
      <c r="Z43" s="39">
        <v>0.67</v>
      </c>
      <c r="AA43" s="39">
        <v>0.67</v>
      </c>
      <c r="AB43" s="39">
        <v>0.33</v>
      </c>
      <c r="AC43" s="39">
        <v>0</v>
      </c>
      <c r="AD43" s="39">
        <v>0.67</v>
      </c>
      <c r="AE43" s="39">
        <v>0.33</v>
      </c>
      <c r="AF43" s="39">
        <v>0.67</v>
      </c>
      <c r="AG43" s="39">
        <v>0.17</v>
      </c>
      <c r="AH43" s="39">
        <v>0.67</v>
      </c>
      <c r="AI43" s="39">
        <v>0.33</v>
      </c>
      <c r="AJ43" s="39">
        <v>0.33</v>
      </c>
      <c r="AK43" s="39">
        <v>0.5</v>
      </c>
      <c r="AL43" s="39">
        <v>0.33</v>
      </c>
      <c r="AM43" s="39">
        <v>0.17</v>
      </c>
      <c r="AN43" s="39">
        <v>0.33</v>
      </c>
      <c r="AO43" s="39">
        <v>0.33</v>
      </c>
      <c r="AP43" s="39">
        <v>0.5</v>
      </c>
      <c r="AQ43" s="39">
        <v>0.5</v>
      </c>
      <c r="AR43" s="39">
        <v>0.17</v>
      </c>
      <c r="AS43" s="39">
        <v>0.17</v>
      </c>
      <c r="AT43" s="39">
        <v>0.5</v>
      </c>
      <c r="AU43" s="39">
        <v>0.5</v>
      </c>
      <c r="AV43" s="39">
        <v>0.17</v>
      </c>
      <c r="AW43" s="39">
        <v>0</v>
      </c>
      <c r="AX43" s="39">
        <v>0.33</v>
      </c>
      <c r="AY43" s="39">
        <v>0.33</v>
      </c>
      <c r="AZ43" s="39">
        <v>0.67</v>
      </c>
      <c r="BA43" s="39">
        <v>0.33</v>
      </c>
      <c r="BB43" s="39">
        <v>0.67</v>
      </c>
      <c r="BC43" s="39">
        <v>0</v>
      </c>
      <c r="BD43" s="39">
        <v>0.5</v>
      </c>
      <c r="BE43" s="39">
        <v>1</v>
      </c>
      <c r="BF43" s="39">
        <v>0</v>
      </c>
      <c r="BG43" s="39">
        <v>0.67</v>
      </c>
      <c r="BH43" s="39">
        <v>0.33</v>
      </c>
      <c r="BI43" s="39">
        <v>0.83</v>
      </c>
      <c r="BJ43" s="39">
        <v>0.5</v>
      </c>
      <c r="BK43" s="39">
        <v>0.67</v>
      </c>
      <c r="BL43" s="39">
        <v>0.5</v>
      </c>
      <c r="BM43" s="39">
        <v>0</v>
      </c>
      <c r="BN43" s="39">
        <v>0.17</v>
      </c>
      <c r="BO43" s="39">
        <v>0.17</v>
      </c>
      <c r="BP43" s="39">
        <v>0.33</v>
      </c>
      <c r="BQ43" s="39">
        <v>0.67</v>
      </c>
      <c r="BR43" s="39">
        <v>0.17</v>
      </c>
      <c r="BS43" s="39">
        <v>0</v>
      </c>
      <c r="BT43" s="39">
        <v>0.83</v>
      </c>
      <c r="BU43" s="39">
        <v>0.33</v>
      </c>
      <c r="BV43" s="39">
        <v>0.17</v>
      </c>
      <c r="BW43" s="39">
        <v>0.5</v>
      </c>
      <c r="BX43" s="39">
        <v>0.5</v>
      </c>
      <c r="BY43" s="39">
        <v>0</v>
      </c>
      <c r="BZ43" s="39">
        <v>0.5</v>
      </c>
      <c r="CA43" s="39">
        <v>0.17</v>
      </c>
      <c r="CB43" s="39">
        <v>0.33</v>
      </c>
      <c r="CC43" s="39">
        <v>0.34</v>
      </c>
      <c r="CD43" s="39">
        <v>0.35</v>
      </c>
      <c r="CE43" s="39">
        <v>0.43</v>
      </c>
      <c r="CF43" s="39">
        <v>0.33</v>
      </c>
    </row>
    <row r="44" spans="1:84" x14ac:dyDescent="0.25">
      <c r="A44" s="31" t="str">
        <f t="shared" si="0"/>
        <v>ESC MUL JOSINA PEREIRA NUNES9º anoÚNICA</v>
      </c>
      <c r="B44" s="31" t="s">
        <v>342</v>
      </c>
      <c r="C44" s="31" t="s">
        <v>345</v>
      </c>
      <c r="D44" s="31" t="s">
        <v>348</v>
      </c>
      <c r="E44" s="31" t="s">
        <v>433</v>
      </c>
      <c r="F44" s="31" t="s">
        <v>134</v>
      </c>
      <c r="G44" s="43">
        <v>1</v>
      </c>
      <c r="H44" s="43">
        <v>1</v>
      </c>
      <c r="I44" s="43">
        <v>0</v>
      </c>
      <c r="J44" s="43">
        <v>0</v>
      </c>
      <c r="K44" s="39">
        <v>0</v>
      </c>
      <c r="L44" s="39">
        <v>1</v>
      </c>
      <c r="M44" s="39">
        <v>1</v>
      </c>
      <c r="N44" s="39">
        <v>0</v>
      </c>
      <c r="O44" s="39">
        <v>1</v>
      </c>
      <c r="P44" s="39">
        <v>0</v>
      </c>
      <c r="Q44" s="39">
        <v>1</v>
      </c>
      <c r="R44" s="39">
        <v>1</v>
      </c>
      <c r="S44" s="39">
        <v>0</v>
      </c>
      <c r="T44" s="39">
        <v>0</v>
      </c>
      <c r="U44" s="39">
        <v>1</v>
      </c>
      <c r="V44" s="39">
        <v>0</v>
      </c>
      <c r="W44" s="39">
        <v>1</v>
      </c>
      <c r="X44" s="39">
        <v>0</v>
      </c>
      <c r="Y44" s="39">
        <v>1</v>
      </c>
      <c r="Z44" s="39">
        <v>1</v>
      </c>
      <c r="AA44" s="39">
        <v>1</v>
      </c>
      <c r="AB44" s="39">
        <v>0</v>
      </c>
      <c r="AC44" s="39">
        <v>1</v>
      </c>
      <c r="AD44" s="39">
        <v>0</v>
      </c>
      <c r="AE44" s="39">
        <v>1</v>
      </c>
      <c r="AF44" s="39">
        <v>1</v>
      </c>
      <c r="AG44" s="39">
        <v>0</v>
      </c>
      <c r="AH44" s="39">
        <v>0</v>
      </c>
      <c r="AI44" s="39">
        <v>1</v>
      </c>
      <c r="AJ44" s="39">
        <v>1</v>
      </c>
      <c r="AK44" s="39">
        <v>1</v>
      </c>
      <c r="AL44" s="39">
        <v>1</v>
      </c>
      <c r="AM44" s="39">
        <v>1</v>
      </c>
      <c r="AN44" s="39">
        <v>0</v>
      </c>
      <c r="AO44" s="39">
        <v>1</v>
      </c>
      <c r="AP44" s="39">
        <v>1</v>
      </c>
      <c r="AQ44" s="39">
        <v>1</v>
      </c>
      <c r="AR44" s="39">
        <v>0</v>
      </c>
      <c r="AS44" s="39">
        <v>0</v>
      </c>
      <c r="AT44" s="39">
        <v>1</v>
      </c>
      <c r="AU44" s="39">
        <v>1</v>
      </c>
      <c r="AV44" s="39">
        <v>1</v>
      </c>
      <c r="AW44" s="39">
        <v>1</v>
      </c>
      <c r="AX44" s="39">
        <v>0</v>
      </c>
      <c r="AY44" s="39">
        <v>0</v>
      </c>
      <c r="AZ44" s="39">
        <v>0</v>
      </c>
      <c r="BA44" s="39">
        <v>0</v>
      </c>
      <c r="BB44" s="39">
        <v>0</v>
      </c>
      <c r="BC44" s="39">
        <v>0</v>
      </c>
      <c r="BD44" s="39">
        <v>0</v>
      </c>
      <c r="BE44" s="39">
        <v>0</v>
      </c>
      <c r="BF44" s="39">
        <v>0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9">
        <v>0</v>
      </c>
      <c r="CB44" s="39">
        <v>0</v>
      </c>
      <c r="CC44" s="39">
        <v>0.55000000000000004</v>
      </c>
      <c r="CD44" s="39">
        <v>0.7</v>
      </c>
      <c r="CE44" s="39">
        <v>0</v>
      </c>
      <c r="CF44" s="39">
        <v>0</v>
      </c>
    </row>
    <row r="45" spans="1:84" x14ac:dyDescent="0.25">
      <c r="A45" s="31" t="str">
        <f t="shared" si="0"/>
        <v>ESCOLA MUNICIPAL TIA MIRETA9º ano25 A</v>
      </c>
      <c r="B45" s="31" t="s">
        <v>342</v>
      </c>
      <c r="C45" s="31" t="s">
        <v>353</v>
      </c>
      <c r="D45" s="31" t="s">
        <v>355</v>
      </c>
      <c r="E45" s="31" t="s">
        <v>433</v>
      </c>
      <c r="F45" s="31" t="s">
        <v>452</v>
      </c>
      <c r="G45" s="42">
        <v>16</v>
      </c>
      <c r="H45" s="42">
        <v>16</v>
      </c>
      <c r="I45" s="42">
        <v>16</v>
      </c>
      <c r="J45" s="42">
        <v>16</v>
      </c>
      <c r="K45" s="39">
        <v>0.19</v>
      </c>
      <c r="L45" s="39">
        <v>0.44</v>
      </c>
      <c r="M45" s="39">
        <v>0.88</v>
      </c>
      <c r="N45" s="39">
        <v>0.25</v>
      </c>
      <c r="O45" s="39">
        <v>0.31</v>
      </c>
      <c r="P45" s="39">
        <v>0.5</v>
      </c>
      <c r="Q45" s="39">
        <v>0.13</v>
      </c>
      <c r="R45" s="39">
        <v>0.25</v>
      </c>
      <c r="S45" s="39">
        <v>0.44</v>
      </c>
      <c r="T45" s="39">
        <v>0.44</v>
      </c>
      <c r="U45" s="39">
        <v>0.56000000000000005</v>
      </c>
      <c r="V45" s="39">
        <v>0.5</v>
      </c>
      <c r="W45" s="39">
        <v>0.44</v>
      </c>
      <c r="X45" s="39">
        <v>0.31</v>
      </c>
      <c r="Y45" s="39">
        <v>0.31</v>
      </c>
      <c r="Z45" s="39">
        <v>0.75</v>
      </c>
      <c r="AA45" s="39">
        <v>0.56000000000000005</v>
      </c>
      <c r="AB45" s="39">
        <v>0.06</v>
      </c>
      <c r="AC45" s="39">
        <v>0.25</v>
      </c>
      <c r="AD45" s="39">
        <v>0.13</v>
      </c>
      <c r="AE45" s="39">
        <v>0.44</v>
      </c>
      <c r="AF45" s="39">
        <v>0.81</v>
      </c>
      <c r="AG45" s="39">
        <v>0.31</v>
      </c>
      <c r="AH45" s="39">
        <v>0.25</v>
      </c>
      <c r="AI45" s="39">
        <v>0.13</v>
      </c>
      <c r="AJ45" s="39">
        <v>0.5</v>
      </c>
      <c r="AK45" s="39">
        <v>0.25</v>
      </c>
      <c r="AL45" s="39">
        <v>0.5</v>
      </c>
      <c r="AM45" s="39">
        <v>0.13</v>
      </c>
      <c r="AN45" s="39">
        <v>0.06</v>
      </c>
      <c r="AO45" s="39">
        <v>0.44</v>
      </c>
      <c r="AP45" s="39">
        <v>0.31</v>
      </c>
      <c r="AQ45" s="39">
        <v>0.19</v>
      </c>
      <c r="AR45" s="39">
        <v>0.38</v>
      </c>
      <c r="AS45" s="39">
        <v>0.38</v>
      </c>
      <c r="AT45" s="39">
        <v>0.63</v>
      </c>
      <c r="AU45" s="39">
        <v>0.56000000000000005</v>
      </c>
      <c r="AV45" s="39">
        <v>0.13</v>
      </c>
      <c r="AW45" s="39">
        <v>0.25</v>
      </c>
      <c r="AX45" s="39">
        <v>0.63</v>
      </c>
      <c r="AY45" s="39">
        <v>0.69</v>
      </c>
      <c r="AZ45" s="39">
        <v>0.31</v>
      </c>
      <c r="BA45" s="39">
        <v>0.25</v>
      </c>
      <c r="BB45" s="39">
        <v>0.5</v>
      </c>
      <c r="BC45" s="39">
        <v>0.19</v>
      </c>
      <c r="BD45" s="39">
        <v>0.25</v>
      </c>
      <c r="BE45" s="39">
        <v>0.63</v>
      </c>
      <c r="BF45" s="39">
        <v>0.06</v>
      </c>
      <c r="BG45" s="39">
        <v>0.06</v>
      </c>
      <c r="BH45" s="39">
        <v>0.06</v>
      </c>
      <c r="BI45" s="39">
        <v>0.31</v>
      </c>
      <c r="BJ45" s="39">
        <v>0.56000000000000005</v>
      </c>
      <c r="BK45" s="39">
        <v>0.19</v>
      </c>
      <c r="BL45" s="39">
        <v>0.13</v>
      </c>
      <c r="BM45" s="39">
        <v>0.25</v>
      </c>
      <c r="BN45" s="39">
        <v>0.19</v>
      </c>
      <c r="BO45" s="39">
        <v>0.19</v>
      </c>
      <c r="BP45" s="39">
        <v>0.25</v>
      </c>
      <c r="BQ45" s="39">
        <v>0.31</v>
      </c>
      <c r="BR45" s="39">
        <v>0.19</v>
      </c>
      <c r="BS45" s="39">
        <v>0.25</v>
      </c>
      <c r="BT45" s="39">
        <v>0.56000000000000005</v>
      </c>
      <c r="BU45" s="39">
        <v>0.06</v>
      </c>
      <c r="BV45" s="39">
        <v>0</v>
      </c>
      <c r="BW45" s="39">
        <v>0.19</v>
      </c>
      <c r="BX45" s="39">
        <v>0.63</v>
      </c>
      <c r="BY45" s="39">
        <v>0.19</v>
      </c>
      <c r="BZ45" s="39">
        <v>0.31</v>
      </c>
      <c r="CA45" s="39">
        <v>0.13</v>
      </c>
      <c r="CB45" s="39">
        <v>0.31</v>
      </c>
      <c r="CC45" s="39">
        <v>0.38</v>
      </c>
      <c r="CD45" s="39">
        <v>0.36</v>
      </c>
      <c r="CE45" s="39">
        <v>0.28000000000000003</v>
      </c>
      <c r="CF45" s="39">
        <v>0.26</v>
      </c>
    </row>
    <row r="46" spans="1:84" x14ac:dyDescent="0.25">
      <c r="A46" s="31" t="str">
        <f t="shared" si="0"/>
        <v>CENTRO ED RURAL BRIGADAS CHE GUEVARA9º ano9</v>
      </c>
      <c r="B46" s="31" t="s">
        <v>342</v>
      </c>
      <c r="C46" s="31" t="s">
        <v>343</v>
      </c>
      <c r="D46" s="31" t="s">
        <v>344</v>
      </c>
      <c r="E46" s="31" t="s">
        <v>433</v>
      </c>
      <c r="F46" s="31">
        <v>9</v>
      </c>
      <c r="G46" s="42">
        <v>15</v>
      </c>
      <c r="H46" s="42">
        <v>15</v>
      </c>
      <c r="I46" s="42">
        <v>15</v>
      </c>
      <c r="J46" s="42">
        <v>15</v>
      </c>
      <c r="K46" s="39">
        <v>0.33</v>
      </c>
      <c r="L46" s="39">
        <v>0.27</v>
      </c>
      <c r="M46" s="39">
        <v>0.8</v>
      </c>
      <c r="N46" s="39">
        <v>0.13</v>
      </c>
      <c r="O46" s="39">
        <v>0.2</v>
      </c>
      <c r="P46" s="39">
        <v>0.2</v>
      </c>
      <c r="Q46" s="39">
        <v>0.33</v>
      </c>
      <c r="R46" s="39">
        <v>0.27</v>
      </c>
      <c r="S46" s="39">
        <v>0.33</v>
      </c>
      <c r="T46" s="39">
        <v>0.27</v>
      </c>
      <c r="U46" s="39">
        <v>0.27</v>
      </c>
      <c r="V46" s="39">
        <v>0.13</v>
      </c>
      <c r="W46" s="39">
        <v>0.47</v>
      </c>
      <c r="X46" s="39">
        <v>0.47</v>
      </c>
      <c r="Y46" s="39">
        <v>0.47</v>
      </c>
      <c r="Z46" s="39">
        <v>0.67</v>
      </c>
      <c r="AA46" s="39">
        <v>0.53</v>
      </c>
      <c r="AB46" s="39">
        <v>0.27</v>
      </c>
      <c r="AC46" s="39">
        <v>0.2</v>
      </c>
      <c r="AD46" s="39">
        <v>0.4</v>
      </c>
      <c r="AE46" s="39">
        <v>7.0000000000000007E-2</v>
      </c>
      <c r="AF46" s="39">
        <v>0.47</v>
      </c>
      <c r="AG46" s="39">
        <v>0.4</v>
      </c>
      <c r="AH46" s="39">
        <v>0.2</v>
      </c>
      <c r="AI46" s="39">
        <v>0.47</v>
      </c>
      <c r="AJ46" s="39">
        <v>0.47</v>
      </c>
      <c r="AK46" s="39">
        <v>0.2</v>
      </c>
      <c r="AL46" s="39">
        <v>0.6</v>
      </c>
      <c r="AM46" s="39">
        <v>0.13</v>
      </c>
      <c r="AN46" s="39">
        <v>0.27</v>
      </c>
      <c r="AO46" s="39">
        <v>0.2</v>
      </c>
      <c r="AP46" s="39">
        <v>0.2</v>
      </c>
      <c r="AQ46" s="39">
        <v>0.33</v>
      </c>
      <c r="AR46" s="39">
        <v>0.33</v>
      </c>
      <c r="AS46" s="39">
        <v>0.2</v>
      </c>
      <c r="AT46" s="39">
        <v>0.47</v>
      </c>
      <c r="AU46" s="39">
        <v>0.53</v>
      </c>
      <c r="AV46" s="39">
        <v>0.47</v>
      </c>
      <c r="AW46" s="39">
        <v>0.2</v>
      </c>
      <c r="AX46" s="39">
        <v>0.33</v>
      </c>
      <c r="AY46" s="39">
        <v>0.47</v>
      </c>
      <c r="AZ46" s="39">
        <v>0.33</v>
      </c>
      <c r="BA46" s="39">
        <v>0.47</v>
      </c>
      <c r="BB46" s="39">
        <v>0.53</v>
      </c>
      <c r="BC46" s="39">
        <v>7.0000000000000007E-2</v>
      </c>
      <c r="BD46" s="39">
        <v>0.2</v>
      </c>
      <c r="BE46" s="39">
        <v>0.53</v>
      </c>
      <c r="BF46" s="39">
        <v>0.27</v>
      </c>
      <c r="BG46" s="39">
        <v>0.27</v>
      </c>
      <c r="BH46" s="39">
        <v>0.13</v>
      </c>
      <c r="BI46" s="39">
        <v>0.33</v>
      </c>
      <c r="BJ46" s="39">
        <v>0.87</v>
      </c>
      <c r="BK46" s="39">
        <v>0.33</v>
      </c>
      <c r="BL46" s="39">
        <v>0.4</v>
      </c>
      <c r="BM46" s="39">
        <v>0.27</v>
      </c>
      <c r="BN46" s="39">
        <v>0.13</v>
      </c>
      <c r="BO46" s="39">
        <v>0.33</v>
      </c>
      <c r="BP46" s="39">
        <v>0.33</v>
      </c>
      <c r="BQ46" s="39">
        <v>0.13</v>
      </c>
      <c r="BR46" s="39">
        <v>7.0000000000000007E-2</v>
      </c>
      <c r="BS46" s="39">
        <v>0.47</v>
      </c>
      <c r="BT46" s="39">
        <v>0.6</v>
      </c>
      <c r="BU46" s="39">
        <v>0.2</v>
      </c>
      <c r="BV46" s="39">
        <v>0.33</v>
      </c>
      <c r="BW46" s="39">
        <v>0.13</v>
      </c>
      <c r="BX46" s="39">
        <v>0.53</v>
      </c>
      <c r="BY46" s="39">
        <v>0</v>
      </c>
      <c r="BZ46" s="39">
        <v>0.27</v>
      </c>
      <c r="CA46" s="39">
        <v>0.2</v>
      </c>
      <c r="CB46" s="39">
        <v>0.27</v>
      </c>
      <c r="CC46" s="39">
        <v>0.35</v>
      </c>
      <c r="CD46" s="39">
        <v>0.33</v>
      </c>
      <c r="CE46" s="39">
        <v>0.32</v>
      </c>
      <c r="CF46" s="39">
        <v>0.3</v>
      </c>
    </row>
    <row r="47" spans="1:84" x14ac:dyDescent="0.25">
      <c r="A47" s="31" t="str">
        <f t="shared" si="0"/>
        <v>ESCOLA MUNICIPAL FRANCISCO DIVINO VASCONCELOS9º anoA</v>
      </c>
      <c r="B47" s="31" t="s">
        <v>240</v>
      </c>
      <c r="C47" s="31" t="s">
        <v>245</v>
      </c>
      <c r="D47" s="31" t="s">
        <v>246</v>
      </c>
      <c r="E47" s="31" t="s">
        <v>433</v>
      </c>
      <c r="F47" s="31" t="s">
        <v>87</v>
      </c>
      <c r="G47" s="42">
        <v>13</v>
      </c>
      <c r="H47" s="42">
        <v>13</v>
      </c>
      <c r="I47" s="42">
        <v>13</v>
      </c>
      <c r="J47" s="42">
        <v>13</v>
      </c>
      <c r="K47" s="39">
        <v>0.15</v>
      </c>
      <c r="L47" s="39">
        <v>0.46</v>
      </c>
      <c r="M47" s="39">
        <v>0.85</v>
      </c>
      <c r="N47" s="39">
        <v>0.23</v>
      </c>
      <c r="O47" s="39">
        <v>0.46</v>
      </c>
      <c r="P47" s="39">
        <v>0.38</v>
      </c>
      <c r="Q47" s="39">
        <v>0.38</v>
      </c>
      <c r="R47" s="39">
        <v>0.38</v>
      </c>
      <c r="S47" s="39">
        <v>0.38</v>
      </c>
      <c r="T47" s="39">
        <v>0.31</v>
      </c>
      <c r="U47" s="39">
        <v>0.31</v>
      </c>
      <c r="V47" s="39">
        <v>0.38</v>
      </c>
      <c r="W47" s="39">
        <v>0.46</v>
      </c>
      <c r="X47" s="39">
        <v>0.23</v>
      </c>
      <c r="Y47" s="39">
        <v>0.38</v>
      </c>
      <c r="Z47" s="39">
        <v>0.62</v>
      </c>
      <c r="AA47" s="39">
        <v>0.77</v>
      </c>
      <c r="AB47" s="39">
        <v>0.08</v>
      </c>
      <c r="AC47" s="39">
        <v>0.08</v>
      </c>
      <c r="AD47" s="39">
        <v>0.38</v>
      </c>
      <c r="AE47" s="39">
        <v>0.23</v>
      </c>
      <c r="AF47" s="39">
        <v>0.46</v>
      </c>
      <c r="AG47" s="39">
        <v>0.38</v>
      </c>
      <c r="AH47" s="39">
        <v>0.23</v>
      </c>
      <c r="AI47" s="39">
        <v>0.23</v>
      </c>
      <c r="AJ47" s="39">
        <v>0.23</v>
      </c>
      <c r="AK47" s="39">
        <v>0.31</v>
      </c>
      <c r="AL47" s="39">
        <v>0.38</v>
      </c>
      <c r="AM47" s="39">
        <v>0.15</v>
      </c>
      <c r="AN47" s="39">
        <v>0.23</v>
      </c>
      <c r="AO47" s="39">
        <v>0.38</v>
      </c>
      <c r="AP47" s="39">
        <v>0.46</v>
      </c>
      <c r="AQ47" s="39">
        <v>0.38</v>
      </c>
      <c r="AR47" s="39">
        <v>0.15</v>
      </c>
      <c r="AS47" s="39">
        <v>0.31</v>
      </c>
      <c r="AT47" s="39">
        <v>0.38</v>
      </c>
      <c r="AU47" s="39">
        <v>0.62</v>
      </c>
      <c r="AV47" s="39">
        <v>0.15</v>
      </c>
      <c r="AW47" s="39">
        <v>0.23</v>
      </c>
      <c r="AX47" s="39">
        <v>0.62</v>
      </c>
      <c r="AY47" s="39">
        <v>0.77</v>
      </c>
      <c r="AZ47" s="39">
        <v>0.46</v>
      </c>
      <c r="BA47" s="39">
        <v>0.38</v>
      </c>
      <c r="BB47" s="39">
        <v>0.31</v>
      </c>
      <c r="BC47" s="39">
        <v>0</v>
      </c>
      <c r="BD47" s="39">
        <v>0.31</v>
      </c>
      <c r="BE47" s="39">
        <v>0.85</v>
      </c>
      <c r="BF47" s="39">
        <v>0.15</v>
      </c>
      <c r="BG47" s="39">
        <v>0.54</v>
      </c>
      <c r="BH47" s="39">
        <v>0.46</v>
      </c>
      <c r="BI47" s="39">
        <v>0.62</v>
      </c>
      <c r="BJ47" s="39">
        <v>0.69</v>
      </c>
      <c r="BK47" s="39">
        <v>0.77</v>
      </c>
      <c r="BL47" s="39">
        <v>0.38</v>
      </c>
      <c r="BM47" s="39">
        <v>0.31</v>
      </c>
      <c r="BN47" s="39">
        <v>0.31</v>
      </c>
      <c r="BO47" s="39">
        <v>0.08</v>
      </c>
      <c r="BP47" s="39">
        <v>0.15</v>
      </c>
      <c r="BQ47" s="39">
        <v>0.38</v>
      </c>
      <c r="BR47" s="39">
        <v>0.38</v>
      </c>
      <c r="BS47" s="39">
        <v>0.38</v>
      </c>
      <c r="BT47" s="39">
        <v>0.46</v>
      </c>
      <c r="BU47" s="39">
        <v>0.08</v>
      </c>
      <c r="BV47" s="39">
        <v>0</v>
      </c>
      <c r="BW47" s="39">
        <v>0.46</v>
      </c>
      <c r="BX47" s="39">
        <v>0.62</v>
      </c>
      <c r="BY47" s="39">
        <v>0.31</v>
      </c>
      <c r="BZ47" s="39">
        <v>0.15</v>
      </c>
      <c r="CA47" s="39">
        <v>0.23</v>
      </c>
      <c r="CB47" s="39">
        <v>0.08</v>
      </c>
      <c r="CC47" s="39">
        <v>0.38</v>
      </c>
      <c r="CD47" s="39">
        <v>0.33</v>
      </c>
      <c r="CE47" s="39">
        <v>0.42</v>
      </c>
      <c r="CF47" s="39">
        <v>0.28000000000000003</v>
      </c>
    </row>
    <row r="48" spans="1:84" x14ac:dyDescent="0.25">
      <c r="A48" s="31" t="str">
        <f t="shared" si="0"/>
        <v>ESC MUL BARNABE PEREIRA DO NASCIMENTO9º anoÚnica</v>
      </c>
      <c r="B48" s="31" t="s">
        <v>240</v>
      </c>
      <c r="C48" s="31" t="s">
        <v>254</v>
      </c>
      <c r="D48" s="31" t="s">
        <v>255</v>
      </c>
      <c r="E48" s="31" t="s">
        <v>433</v>
      </c>
      <c r="F48" s="31" t="s">
        <v>453</v>
      </c>
      <c r="G48" s="42">
        <v>14</v>
      </c>
      <c r="H48" s="42">
        <v>14</v>
      </c>
      <c r="I48" s="42">
        <v>14</v>
      </c>
      <c r="J48" s="42">
        <v>14</v>
      </c>
      <c r="K48" s="39">
        <v>0</v>
      </c>
      <c r="L48" s="39">
        <v>0.14000000000000001</v>
      </c>
      <c r="M48" s="39">
        <v>0.5</v>
      </c>
      <c r="N48" s="39">
        <v>0.14000000000000001</v>
      </c>
      <c r="O48" s="39">
        <v>0.36</v>
      </c>
      <c r="P48" s="39">
        <v>0.14000000000000001</v>
      </c>
      <c r="Q48" s="39">
        <v>0.28999999999999998</v>
      </c>
      <c r="R48" s="39">
        <v>0.21</v>
      </c>
      <c r="S48" s="39">
        <v>0.43</v>
      </c>
      <c r="T48" s="39">
        <v>0.36</v>
      </c>
      <c r="U48" s="39">
        <v>0.21</v>
      </c>
      <c r="V48" s="39">
        <v>0.21</v>
      </c>
      <c r="W48" s="39">
        <v>7.0000000000000007E-2</v>
      </c>
      <c r="X48" s="39">
        <v>0.56999999999999995</v>
      </c>
      <c r="Y48" s="39">
        <v>0.5</v>
      </c>
      <c r="Z48" s="39">
        <v>0.36</v>
      </c>
      <c r="AA48" s="39">
        <v>0.56999999999999995</v>
      </c>
      <c r="AB48" s="39">
        <v>0.43</v>
      </c>
      <c r="AC48" s="39">
        <v>0.21</v>
      </c>
      <c r="AD48" s="39">
        <v>0.14000000000000001</v>
      </c>
      <c r="AE48" s="39">
        <v>0.14000000000000001</v>
      </c>
      <c r="AF48" s="39">
        <v>0.43</v>
      </c>
      <c r="AG48" s="39">
        <v>7.0000000000000007E-2</v>
      </c>
      <c r="AH48" s="39">
        <v>0.28999999999999998</v>
      </c>
      <c r="AI48" s="39">
        <v>0</v>
      </c>
      <c r="AJ48" s="39">
        <v>0.43</v>
      </c>
      <c r="AK48" s="39">
        <v>0.21</v>
      </c>
      <c r="AL48" s="39">
        <v>0.14000000000000001</v>
      </c>
      <c r="AM48" s="39">
        <v>0</v>
      </c>
      <c r="AN48" s="39">
        <v>7.0000000000000007E-2</v>
      </c>
      <c r="AO48" s="39">
        <v>7.0000000000000007E-2</v>
      </c>
      <c r="AP48" s="39">
        <v>0</v>
      </c>
      <c r="AQ48" s="39">
        <v>0.36</v>
      </c>
      <c r="AR48" s="39">
        <v>0.14000000000000001</v>
      </c>
      <c r="AS48" s="39">
        <v>0.43</v>
      </c>
      <c r="AT48" s="39">
        <v>0.14000000000000001</v>
      </c>
      <c r="AU48" s="39">
        <v>0.36</v>
      </c>
      <c r="AV48" s="39">
        <v>0.28999999999999998</v>
      </c>
      <c r="AW48" s="39">
        <v>0.28999999999999998</v>
      </c>
      <c r="AX48" s="39">
        <v>0.43</v>
      </c>
      <c r="AY48" s="39">
        <v>0.28999999999999998</v>
      </c>
      <c r="AZ48" s="39">
        <v>0.36</v>
      </c>
      <c r="BA48" s="39">
        <v>0.21</v>
      </c>
      <c r="BB48" s="39">
        <v>0.36</v>
      </c>
      <c r="BC48" s="39">
        <v>0.21</v>
      </c>
      <c r="BD48" s="39">
        <v>0.36</v>
      </c>
      <c r="BE48" s="39">
        <v>0.56999999999999995</v>
      </c>
      <c r="BF48" s="39">
        <v>7.0000000000000007E-2</v>
      </c>
      <c r="BG48" s="39">
        <v>0.14000000000000001</v>
      </c>
      <c r="BH48" s="39">
        <v>0.36</v>
      </c>
      <c r="BI48" s="39">
        <v>0.43</v>
      </c>
      <c r="BJ48" s="39">
        <v>0.56999999999999995</v>
      </c>
      <c r="BK48" s="39">
        <v>0.36</v>
      </c>
      <c r="BL48" s="39">
        <v>0.21</v>
      </c>
      <c r="BM48" s="39">
        <v>0.14000000000000001</v>
      </c>
      <c r="BN48" s="39">
        <v>0.14000000000000001</v>
      </c>
      <c r="BO48" s="39">
        <v>0.21</v>
      </c>
      <c r="BP48" s="39">
        <v>0.21</v>
      </c>
      <c r="BQ48" s="39">
        <v>0.21</v>
      </c>
      <c r="BR48" s="39">
        <v>0.36</v>
      </c>
      <c r="BS48" s="39">
        <v>0</v>
      </c>
      <c r="BT48" s="39">
        <v>0.64</v>
      </c>
      <c r="BU48" s="39">
        <v>0.21</v>
      </c>
      <c r="BV48" s="39">
        <v>0.28999999999999998</v>
      </c>
      <c r="BW48" s="39">
        <v>0.21</v>
      </c>
      <c r="BX48" s="39">
        <v>0.21</v>
      </c>
      <c r="BY48" s="39">
        <v>0.28999999999999998</v>
      </c>
      <c r="BZ48" s="39">
        <v>0.43</v>
      </c>
      <c r="CA48" s="39">
        <v>0.14000000000000001</v>
      </c>
      <c r="CB48" s="39">
        <v>0.21</v>
      </c>
      <c r="CC48" s="39">
        <v>0.28999999999999998</v>
      </c>
      <c r="CD48" s="39">
        <v>0.21</v>
      </c>
      <c r="CE48" s="39">
        <v>0.28999999999999998</v>
      </c>
      <c r="CF48" s="39">
        <v>0.26</v>
      </c>
    </row>
    <row r="49" spans="1:84" x14ac:dyDescent="0.25">
      <c r="A49" s="31" t="str">
        <f t="shared" si="0"/>
        <v>ESCOLA MUNICIPAL SANTA PAZ9º anoÚNICA</v>
      </c>
      <c r="B49" s="31" t="s">
        <v>78</v>
      </c>
      <c r="C49" s="31" t="s">
        <v>110</v>
      </c>
      <c r="D49" s="31" t="s">
        <v>115</v>
      </c>
      <c r="E49" s="31" t="s">
        <v>433</v>
      </c>
      <c r="F49" s="31" t="s">
        <v>134</v>
      </c>
      <c r="G49" s="43">
        <v>5</v>
      </c>
      <c r="H49" s="43">
        <v>5</v>
      </c>
      <c r="I49" s="43">
        <v>5</v>
      </c>
      <c r="J49" s="43">
        <v>5</v>
      </c>
      <c r="K49" s="39">
        <v>0.2</v>
      </c>
      <c r="L49" s="39">
        <v>0.2</v>
      </c>
      <c r="M49" s="39">
        <v>0.8</v>
      </c>
      <c r="N49" s="39">
        <v>0</v>
      </c>
      <c r="O49" s="39">
        <v>0.2</v>
      </c>
      <c r="P49" s="39">
        <v>0.2</v>
      </c>
      <c r="Q49" s="39">
        <v>0</v>
      </c>
      <c r="R49" s="39">
        <v>0</v>
      </c>
      <c r="S49" s="39">
        <v>0.2</v>
      </c>
      <c r="T49" s="39">
        <v>0</v>
      </c>
      <c r="U49" s="39">
        <v>0.4</v>
      </c>
      <c r="V49" s="39">
        <v>0.4</v>
      </c>
      <c r="W49" s="39">
        <v>0.2</v>
      </c>
      <c r="X49" s="39">
        <v>0.2</v>
      </c>
      <c r="Y49" s="39">
        <v>0.2</v>
      </c>
      <c r="Z49" s="39">
        <v>0.8</v>
      </c>
      <c r="AA49" s="39">
        <v>0.6</v>
      </c>
      <c r="AB49" s="39">
        <v>0.2</v>
      </c>
      <c r="AC49" s="39">
        <v>0.2</v>
      </c>
      <c r="AD49" s="39">
        <v>0.6</v>
      </c>
      <c r="AE49" s="39">
        <v>0.2</v>
      </c>
      <c r="AF49" s="39">
        <v>0.6</v>
      </c>
      <c r="AG49" s="39">
        <v>0.2</v>
      </c>
      <c r="AH49" s="39">
        <v>0</v>
      </c>
      <c r="AI49" s="39">
        <v>0</v>
      </c>
      <c r="AJ49" s="39">
        <v>0.4</v>
      </c>
      <c r="AK49" s="39">
        <v>0</v>
      </c>
      <c r="AL49" s="39">
        <v>0.4</v>
      </c>
      <c r="AM49" s="39">
        <v>0.2</v>
      </c>
      <c r="AN49" s="39">
        <v>0.4</v>
      </c>
      <c r="AO49" s="39">
        <v>0.4</v>
      </c>
      <c r="AP49" s="39">
        <v>0.8</v>
      </c>
      <c r="AQ49" s="39">
        <v>0.2</v>
      </c>
      <c r="AR49" s="39">
        <v>0</v>
      </c>
      <c r="AS49" s="39">
        <v>0.6</v>
      </c>
      <c r="AT49" s="39">
        <v>0.2</v>
      </c>
      <c r="AU49" s="39">
        <v>0.2</v>
      </c>
      <c r="AV49" s="39">
        <v>0.2</v>
      </c>
      <c r="AW49" s="39">
        <v>0.2</v>
      </c>
      <c r="AX49" s="39">
        <v>0.4</v>
      </c>
      <c r="AY49" s="39">
        <v>0.4</v>
      </c>
      <c r="AZ49" s="39">
        <v>0.2</v>
      </c>
      <c r="BA49" s="39">
        <v>0.2</v>
      </c>
      <c r="BB49" s="39">
        <v>0.4</v>
      </c>
      <c r="BC49" s="39">
        <v>0.2</v>
      </c>
      <c r="BD49" s="39">
        <v>0.2</v>
      </c>
      <c r="BE49" s="39">
        <v>0.6</v>
      </c>
      <c r="BF49" s="39">
        <v>0.2</v>
      </c>
      <c r="BG49" s="39">
        <v>0.2</v>
      </c>
      <c r="BH49" s="39">
        <v>0.6</v>
      </c>
      <c r="BI49" s="39">
        <v>0.6</v>
      </c>
      <c r="BJ49" s="39">
        <v>0.6</v>
      </c>
      <c r="BK49" s="39">
        <v>0.6</v>
      </c>
      <c r="BL49" s="39">
        <v>0.6</v>
      </c>
      <c r="BM49" s="39">
        <v>0</v>
      </c>
      <c r="BN49" s="39">
        <v>0.2</v>
      </c>
      <c r="BO49" s="39">
        <v>0</v>
      </c>
      <c r="BP49" s="39">
        <v>0.6</v>
      </c>
      <c r="BQ49" s="39">
        <v>0</v>
      </c>
      <c r="BR49" s="39">
        <v>0</v>
      </c>
      <c r="BS49" s="39">
        <v>0.2</v>
      </c>
      <c r="BT49" s="39">
        <v>0.8</v>
      </c>
      <c r="BU49" s="39">
        <v>0.2</v>
      </c>
      <c r="BV49" s="39">
        <v>0.2</v>
      </c>
      <c r="BW49" s="39">
        <v>0</v>
      </c>
      <c r="BX49" s="39">
        <v>0.6</v>
      </c>
      <c r="BY49" s="39">
        <v>0.2</v>
      </c>
      <c r="BZ49" s="39">
        <v>0.2</v>
      </c>
      <c r="CA49" s="39">
        <v>0.2</v>
      </c>
      <c r="CB49" s="39">
        <v>0.2</v>
      </c>
      <c r="CC49" s="39">
        <v>0.28000000000000003</v>
      </c>
      <c r="CD49" s="39">
        <v>0.28000000000000003</v>
      </c>
      <c r="CE49" s="39">
        <v>0.32</v>
      </c>
      <c r="CF49" s="39">
        <v>0.28000000000000003</v>
      </c>
    </row>
    <row r="50" spans="1:84" x14ac:dyDescent="0.25">
      <c r="A50" s="31" t="str">
        <f t="shared" si="0"/>
        <v>ESC MUNICIPAL MARINGA9º anoUNICA</v>
      </c>
      <c r="B50" s="31" t="s">
        <v>166</v>
      </c>
      <c r="C50" s="31" t="s">
        <v>166</v>
      </c>
      <c r="D50" s="31" t="s">
        <v>374</v>
      </c>
      <c r="E50" s="31" t="s">
        <v>433</v>
      </c>
      <c r="F50" s="31" t="s">
        <v>95</v>
      </c>
      <c r="G50" s="42">
        <v>10</v>
      </c>
      <c r="H50" s="42">
        <v>10</v>
      </c>
      <c r="I50" s="42">
        <v>9</v>
      </c>
      <c r="J50" s="42">
        <v>9</v>
      </c>
      <c r="K50" s="39">
        <v>0.1</v>
      </c>
      <c r="L50" s="39">
        <v>0.6</v>
      </c>
      <c r="M50" s="39">
        <v>0.8</v>
      </c>
      <c r="N50" s="39">
        <v>0.4</v>
      </c>
      <c r="O50" s="39">
        <v>0.5</v>
      </c>
      <c r="P50" s="39">
        <v>0.7</v>
      </c>
      <c r="Q50" s="39">
        <v>0.2</v>
      </c>
      <c r="R50" s="39">
        <v>0.3</v>
      </c>
      <c r="S50" s="39">
        <v>0.5</v>
      </c>
      <c r="T50" s="39">
        <v>0.5</v>
      </c>
      <c r="U50" s="39">
        <v>0.8</v>
      </c>
      <c r="V50" s="39">
        <v>0.3</v>
      </c>
      <c r="W50" s="39">
        <v>0.5</v>
      </c>
      <c r="X50" s="39">
        <v>0.1</v>
      </c>
      <c r="Y50" s="39">
        <v>0.4</v>
      </c>
      <c r="Z50" s="39">
        <v>1</v>
      </c>
      <c r="AA50" s="39">
        <v>0.8</v>
      </c>
      <c r="AB50" s="39">
        <v>0.1</v>
      </c>
      <c r="AC50" s="39">
        <v>0.3</v>
      </c>
      <c r="AD50" s="39">
        <v>0.2</v>
      </c>
      <c r="AE50" s="39">
        <v>0.4</v>
      </c>
      <c r="AF50" s="39">
        <v>0.9</v>
      </c>
      <c r="AG50" s="39">
        <v>0.3</v>
      </c>
      <c r="AH50" s="39">
        <v>0.2</v>
      </c>
      <c r="AI50" s="39">
        <v>0.3</v>
      </c>
      <c r="AJ50" s="39">
        <v>0.5</v>
      </c>
      <c r="AK50" s="39">
        <v>0.2</v>
      </c>
      <c r="AL50" s="39">
        <v>0.6</v>
      </c>
      <c r="AM50" s="39">
        <v>0.1</v>
      </c>
      <c r="AN50" s="39">
        <v>0.2</v>
      </c>
      <c r="AO50" s="39">
        <v>0.5</v>
      </c>
      <c r="AP50" s="39">
        <v>0.3</v>
      </c>
      <c r="AQ50" s="39">
        <v>0.3</v>
      </c>
      <c r="AR50" s="39">
        <v>0.4</v>
      </c>
      <c r="AS50" s="39">
        <v>0.5</v>
      </c>
      <c r="AT50" s="39">
        <v>0.5</v>
      </c>
      <c r="AU50" s="39">
        <v>0.7</v>
      </c>
      <c r="AV50" s="39">
        <v>0.1</v>
      </c>
      <c r="AW50" s="39">
        <v>0.3</v>
      </c>
      <c r="AX50" s="39">
        <v>0.5</v>
      </c>
      <c r="AY50" s="39">
        <v>0.5</v>
      </c>
      <c r="AZ50" s="39">
        <v>0.2</v>
      </c>
      <c r="BA50" s="39">
        <v>0.3</v>
      </c>
      <c r="BB50" s="39">
        <v>0.5</v>
      </c>
      <c r="BC50" s="39">
        <v>0.3</v>
      </c>
      <c r="BD50" s="39">
        <v>0.3</v>
      </c>
      <c r="BE50" s="39">
        <v>0.8</v>
      </c>
      <c r="BF50" s="39">
        <v>0</v>
      </c>
      <c r="BG50" s="39">
        <v>0.2</v>
      </c>
      <c r="BH50" s="39">
        <v>0</v>
      </c>
      <c r="BI50" s="39">
        <v>0.7</v>
      </c>
      <c r="BJ50" s="39">
        <v>0.6</v>
      </c>
      <c r="BK50" s="39">
        <v>0.5</v>
      </c>
      <c r="BL50" s="39">
        <v>0.4</v>
      </c>
      <c r="BM50" s="39">
        <v>0.1</v>
      </c>
      <c r="BN50" s="39">
        <v>0.2</v>
      </c>
      <c r="BO50" s="39">
        <v>0.1</v>
      </c>
      <c r="BP50" s="39">
        <v>0</v>
      </c>
      <c r="BQ50" s="39">
        <v>0.3</v>
      </c>
      <c r="BR50" s="39">
        <v>0.1</v>
      </c>
      <c r="BS50" s="39">
        <v>0.4</v>
      </c>
      <c r="BT50" s="39">
        <v>0.6</v>
      </c>
      <c r="BU50" s="39">
        <v>0.5</v>
      </c>
      <c r="BV50" s="39">
        <v>0.2</v>
      </c>
      <c r="BW50" s="39">
        <v>0.3</v>
      </c>
      <c r="BX50" s="39">
        <v>0.5</v>
      </c>
      <c r="BY50" s="39">
        <v>0.4</v>
      </c>
      <c r="BZ50" s="39">
        <v>0.4</v>
      </c>
      <c r="CA50" s="39">
        <v>0.3</v>
      </c>
      <c r="CB50" s="39">
        <v>0.4</v>
      </c>
      <c r="CC50" s="39">
        <v>0.46</v>
      </c>
      <c r="CD50" s="39">
        <v>0.39</v>
      </c>
      <c r="CE50" s="39">
        <v>0.31</v>
      </c>
      <c r="CF50" s="39">
        <v>0.4</v>
      </c>
    </row>
    <row r="51" spans="1:84" x14ac:dyDescent="0.25">
      <c r="A51" s="31" t="str">
        <f t="shared" si="0"/>
        <v>ESC MUL JOAO PESSOA9º anoA</v>
      </c>
      <c r="B51" s="31" t="s">
        <v>166</v>
      </c>
      <c r="C51" s="31" t="s">
        <v>209</v>
      </c>
      <c r="D51" s="31" t="s">
        <v>210</v>
      </c>
      <c r="E51" s="31" t="s">
        <v>433</v>
      </c>
      <c r="F51" s="31" t="s">
        <v>87</v>
      </c>
      <c r="G51" s="42">
        <v>16</v>
      </c>
      <c r="H51" s="42">
        <v>16</v>
      </c>
      <c r="I51" s="42">
        <v>15</v>
      </c>
      <c r="J51" s="42">
        <v>15</v>
      </c>
      <c r="K51" s="39">
        <v>0.25</v>
      </c>
      <c r="L51" s="39">
        <v>0.38</v>
      </c>
      <c r="M51" s="39">
        <v>0.94</v>
      </c>
      <c r="N51" s="39">
        <v>0.44</v>
      </c>
      <c r="O51" s="39">
        <v>0.38</v>
      </c>
      <c r="P51" s="39">
        <v>0.63</v>
      </c>
      <c r="Q51" s="39">
        <v>0.44</v>
      </c>
      <c r="R51" s="39">
        <v>0.44</v>
      </c>
      <c r="S51" s="39">
        <v>0.38</v>
      </c>
      <c r="T51" s="39">
        <v>0.31</v>
      </c>
      <c r="U51" s="39">
        <v>0.31</v>
      </c>
      <c r="V51" s="39">
        <v>0.38</v>
      </c>
      <c r="W51" s="39">
        <v>0.31</v>
      </c>
      <c r="X51" s="39">
        <v>0.13</v>
      </c>
      <c r="Y51" s="39">
        <v>0.56000000000000005</v>
      </c>
      <c r="Z51" s="39">
        <v>0.63</v>
      </c>
      <c r="AA51" s="39">
        <v>0.63</v>
      </c>
      <c r="AB51" s="39">
        <v>0.19</v>
      </c>
      <c r="AC51" s="39">
        <v>0.19</v>
      </c>
      <c r="AD51" s="39">
        <v>0.13</v>
      </c>
      <c r="AE51" s="39">
        <v>0.25</v>
      </c>
      <c r="AF51" s="39">
        <v>0.75</v>
      </c>
      <c r="AG51" s="39">
        <v>0.19</v>
      </c>
      <c r="AH51" s="39">
        <v>0.63</v>
      </c>
      <c r="AI51" s="39">
        <v>0.56000000000000005</v>
      </c>
      <c r="AJ51" s="39">
        <v>0.63</v>
      </c>
      <c r="AK51" s="39">
        <v>0.44</v>
      </c>
      <c r="AL51" s="39">
        <v>0.69</v>
      </c>
      <c r="AM51" s="39">
        <v>0.25</v>
      </c>
      <c r="AN51" s="39">
        <v>0</v>
      </c>
      <c r="AO51" s="39">
        <v>0.5</v>
      </c>
      <c r="AP51" s="39">
        <v>0.38</v>
      </c>
      <c r="AQ51" s="39">
        <v>0.44</v>
      </c>
      <c r="AR51" s="39">
        <v>0.44</v>
      </c>
      <c r="AS51" s="39">
        <v>0.63</v>
      </c>
      <c r="AT51" s="39">
        <v>0.56000000000000005</v>
      </c>
      <c r="AU51" s="39">
        <v>0.69</v>
      </c>
      <c r="AV51" s="39">
        <v>0.25</v>
      </c>
      <c r="AW51" s="39">
        <v>0.5</v>
      </c>
      <c r="AX51" s="39">
        <v>0.63</v>
      </c>
      <c r="AY51" s="39">
        <v>0.69</v>
      </c>
      <c r="AZ51" s="39">
        <v>0.31</v>
      </c>
      <c r="BA51" s="39">
        <v>0.56000000000000005</v>
      </c>
      <c r="BB51" s="39">
        <v>0.31</v>
      </c>
      <c r="BC51" s="39">
        <v>0.19</v>
      </c>
      <c r="BD51" s="39">
        <v>0.5</v>
      </c>
      <c r="BE51" s="39">
        <v>0.81</v>
      </c>
      <c r="BF51" s="39">
        <v>0.06</v>
      </c>
      <c r="BG51" s="39">
        <v>0.31</v>
      </c>
      <c r="BH51" s="39">
        <v>0.5</v>
      </c>
      <c r="BI51" s="39">
        <v>0.69</v>
      </c>
      <c r="BJ51" s="39">
        <v>0.63</v>
      </c>
      <c r="BK51" s="39">
        <v>0.63</v>
      </c>
      <c r="BL51" s="39">
        <v>0.25</v>
      </c>
      <c r="BM51" s="39">
        <v>0.38</v>
      </c>
      <c r="BN51" s="39">
        <v>0.25</v>
      </c>
      <c r="BO51" s="39">
        <v>0.31</v>
      </c>
      <c r="BP51" s="39">
        <v>0.44</v>
      </c>
      <c r="BQ51" s="39">
        <v>0.31</v>
      </c>
      <c r="BR51" s="39">
        <v>0.25</v>
      </c>
      <c r="BS51" s="39">
        <v>0.38</v>
      </c>
      <c r="BT51" s="39">
        <v>0.63</v>
      </c>
      <c r="BU51" s="39">
        <v>0</v>
      </c>
      <c r="BV51" s="39">
        <v>0.13</v>
      </c>
      <c r="BW51" s="39">
        <v>0.31</v>
      </c>
      <c r="BX51" s="39">
        <v>0.69</v>
      </c>
      <c r="BY51" s="39">
        <v>0.31</v>
      </c>
      <c r="BZ51" s="39">
        <v>0.38</v>
      </c>
      <c r="CA51" s="39">
        <v>0.06</v>
      </c>
      <c r="CB51" s="39">
        <v>0.31</v>
      </c>
      <c r="CC51" s="39">
        <v>0.4</v>
      </c>
      <c r="CD51" s="39">
        <v>0.47</v>
      </c>
      <c r="CE51" s="39">
        <v>0.42</v>
      </c>
      <c r="CF51" s="39">
        <v>0.32</v>
      </c>
    </row>
    <row r="52" spans="1:84" x14ac:dyDescent="0.25">
      <c r="A52" s="31" t="str">
        <f t="shared" si="0"/>
        <v>ESC MUN ALTAMIRA9º anoUNICA</v>
      </c>
      <c r="B52" s="31" t="s">
        <v>258</v>
      </c>
      <c r="C52" s="31" t="s">
        <v>262</v>
      </c>
      <c r="D52" s="31" t="s">
        <v>454</v>
      </c>
      <c r="E52" s="31" t="s">
        <v>433</v>
      </c>
      <c r="F52" s="31" t="s">
        <v>95</v>
      </c>
      <c r="G52" s="42">
        <v>6</v>
      </c>
      <c r="H52" s="42">
        <v>6</v>
      </c>
      <c r="I52" s="42">
        <v>6</v>
      </c>
      <c r="J52" s="42">
        <v>6</v>
      </c>
      <c r="K52" s="39">
        <v>0.5</v>
      </c>
      <c r="L52" s="39">
        <v>0.17</v>
      </c>
      <c r="M52" s="39">
        <v>0.83</v>
      </c>
      <c r="N52" s="39">
        <v>0.5</v>
      </c>
      <c r="O52" s="39">
        <v>0.17</v>
      </c>
      <c r="P52" s="39">
        <v>0.17</v>
      </c>
      <c r="Q52" s="39">
        <v>0.5</v>
      </c>
      <c r="R52" s="39">
        <v>0.33</v>
      </c>
      <c r="S52" s="39">
        <v>0.5</v>
      </c>
      <c r="T52" s="39">
        <v>0.83</v>
      </c>
      <c r="U52" s="39">
        <v>0.17</v>
      </c>
      <c r="V52" s="39">
        <v>0.67</v>
      </c>
      <c r="W52" s="39">
        <v>0.33</v>
      </c>
      <c r="X52" s="39">
        <v>0.33</v>
      </c>
      <c r="Y52" s="39">
        <v>0.33</v>
      </c>
      <c r="Z52" s="39">
        <v>1</v>
      </c>
      <c r="AA52" s="39">
        <v>0.5</v>
      </c>
      <c r="AB52" s="39">
        <v>0.33</v>
      </c>
      <c r="AC52" s="39">
        <v>0.17</v>
      </c>
      <c r="AD52" s="39">
        <v>0.33</v>
      </c>
      <c r="AE52" s="39">
        <v>0.17</v>
      </c>
      <c r="AF52" s="39">
        <v>0.67</v>
      </c>
      <c r="AG52" s="39">
        <v>0.5</v>
      </c>
      <c r="AH52" s="39">
        <v>0.5</v>
      </c>
      <c r="AI52" s="39">
        <v>0</v>
      </c>
      <c r="AJ52" s="39">
        <v>0.17</v>
      </c>
      <c r="AK52" s="39">
        <v>0.5</v>
      </c>
      <c r="AL52" s="39">
        <v>0.5</v>
      </c>
      <c r="AM52" s="39">
        <v>0</v>
      </c>
      <c r="AN52" s="39">
        <v>0.33</v>
      </c>
      <c r="AO52" s="39">
        <v>0.17</v>
      </c>
      <c r="AP52" s="39">
        <v>0.5</v>
      </c>
      <c r="AQ52" s="39">
        <v>0.17</v>
      </c>
      <c r="AR52" s="39">
        <v>0.33</v>
      </c>
      <c r="AS52" s="39">
        <v>0.5</v>
      </c>
      <c r="AT52" s="39">
        <v>0.33</v>
      </c>
      <c r="AU52" s="39">
        <v>0.67</v>
      </c>
      <c r="AV52" s="39">
        <v>0.5</v>
      </c>
      <c r="AW52" s="39">
        <v>0.17</v>
      </c>
      <c r="AX52" s="39">
        <v>0.5</v>
      </c>
      <c r="AY52" s="39">
        <v>0.33</v>
      </c>
      <c r="AZ52" s="39">
        <v>0.5</v>
      </c>
      <c r="BA52" s="39">
        <v>0.5</v>
      </c>
      <c r="BB52" s="39">
        <v>0.5</v>
      </c>
      <c r="BC52" s="39">
        <v>0.33</v>
      </c>
      <c r="BD52" s="39">
        <v>0.17</v>
      </c>
      <c r="BE52" s="39">
        <v>0.83</v>
      </c>
      <c r="BF52" s="39">
        <v>0</v>
      </c>
      <c r="BG52" s="39">
        <v>0</v>
      </c>
      <c r="BH52" s="39">
        <v>0</v>
      </c>
      <c r="BI52" s="39">
        <v>0.33</v>
      </c>
      <c r="BJ52" s="39">
        <v>0.5</v>
      </c>
      <c r="BK52" s="39">
        <v>0.17</v>
      </c>
      <c r="BL52" s="39">
        <v>0.17</v>
      </c>
      <c r="BM52" s="39">
        <v>0</v>
      </c>
      <c r="BN52" s="39">
        <v>0.67</v>
      </c>
      <c r="BO52" s="39">
        <v>0.33</v>
      </c>
      <c r="BP52" s="39">
        <v>0</v>
      </c>
      <c r="BQ52" s="39">
        <v>0.17</v>
      </c>
      <c r="BR52" s="39">
        <v>0</v>
      </c>
      <c r="BS52" s="39">
        <v>0</v>
      </c>
      <c r="BT52" s="39">
        <v>0.83</v>
      </c>
      <c r="BU52" s="39">
        <v>0</v>
      </c>
      <c r="BV52" s="39">
        <v>0.17</v>
      </c>
      <c r="BW52" s="39">
        <v>0</v>
      </c>
      <c r="BX52" s="39">
        <v>0.5</v>
      </c>
      <c r="BY52" s="39">
        <v>0.33</v>
      </c>
      <c r="BZ52" s="39">
        <v>0.33</v>
      </c>
      <c r="CA52" s="39">
        <v>0.17</v>
      </c>
      <c r="CB52" s="39">
        <v>0.5</v>
      </c>
      <c r="CC52" s="39">
        <v>0.43</v>
      </c>
      <c r="CD52" s="39">
        <v>0.36</v>
      </c>
      <c r="CE52" s="39">
        <v>0.28000000000000003</v>
      </c>
      <c r="CF52" s="39">
        <v>0.28000000000000003</v>
      </c>
    </row>
    <row r="53" spans="1:84" x14ac:dyDescent="0.25">
      <c r="A53" s="31" t="str">
        <f t="shared" si="0"/>
        <v>ESCOLA MUNICIPAL PROFESSORA FILOMENA ROCHA SOARES9º anoA</v>
      </c>
      <c r="B53" s="31" t="s">
        <v>280</v>
      </c>
      <c r="C53" s="31" t="s">
        <v>281</v>
      </c>
      <c r="D53" s="31" t="s">
        <v>377</v>
      </c>
      <c r="E53" s="31" t="s">
        <v>433</v>
      </c>
      <c r="F53" s="31" t="s">
        <v>87</v>
      </c>
      <c r="G53" s="43">
        <v>23</v>
      </c>
      <c r="H53" s="43">
        <v>23</v>
      </c>
      <c r="I53" s="43">
        <v>23</v>
      </c>
      <c r="J53" s="43">
        <v>23</v>
      </c>
      <c r="K53" s="39">
        <v>0.32</v>
      </c>
      <c r="L53" s="39">
        <v>0.44</v>
      </c>
      <c r="M53" s="39">
        <v>0.8</v>
      </c>
      <c r="N53" s="39">
        <v>0.32</v>
      </c>
      <c r="O53" s="39">
        <v>0.36</v>
      </c>
      <c r="P53" s="39">
        <v>0.52</v>
      </c>
      <c r="Q53" s="39">
        <v>0.24</v>
      </c>
      <c r="R53" s="39">
        <v>0.28000000000000003</v>
      </c>
      <c r="S53" s="39">
        <v>0.4</v>
      </c>
      <c r="T53" s="39">
        <v>0.2</v>
      </c>
      <c r="U53" s="39">
        <v>0.56000000000000005</v>
      </c>
      <c r="V53" s="39">
        <v>0.76</v>
      </c>
      <c r="W53" s="39">
        <v>0.4</v>
      </c>
      <c r="X53" s="39">
        <v>0.2</v>
      </c>
      <c r="Y53" s="39">
        <v>0.32</v>
      </c>
      <c r="Z53" s="39">
        <v>0.84</v>
      </c>
      <c r="AA53" s="39">
        <v>0.68</v>
      </c>
      <c r="AB53" s="39">
        <v>0.24</v>
      </c>
      <c r="AC53" s="39">
        <v>0.2</v>
      </c>
      <c r="AD53" s="39">
        <v>0.04</v>
      </c>
      <c r="AE53" s="39">
        <v>0.36</v>
      </c>
      <c r="AF53" s="39">
        <v>0.72</v>
      </c>
      <c r="AG53" s="39">
        <v>0.76</v>
      </c>
      <c r="AH53" s="39">
        <v>0.36</v>
      </c>
      <c r="AI53" s="39">
        <v>0.48</v>
      </c>
      <c r="AJ53" s="39">
        <v>0.36</v>
      </c>
      <c r="AK53" s="39">
        <v>0.36</v>
      </c>
      <c r="AL53" s="39">
        <v>0.68</v>
      </c>
      <c r="AM53" s="39">
        <v>0.4</v>
      </c>
      <c r="AN53" s="39">
        <v>0.08</v>
      </c>
      <c r="AO53" s="39">
        <v>0.24</v>
      </c>
      <c r="AP53" s="39">
        <v>0.32</v>
      </c>
      <c r="AQ53" s="39">
        <v>0.56000000000000005</v>
      </c>
      <c r="AR53" s="39">
        <v>0.24</v>
      </c>
      <c r="AS53" s="39">
        <v>0.64</v>
      </c>
      <c r="AT53" s="39">
        <v>0.84</v>
      </c>
      <c r="AU53" s="39">
        <v>0.64</v>
      </c>
      <c r="AV53" s="39">
        <v>0.24</v>
      </c>
      <c r="AW53" s="39">
        <v>0.24</v>
      </c>
      <c r="AX53" s="39">
        <v>0.6</v>
      </c>
      <c r="AY53" s="39">
        <v>0.64</v>
      </c>
      <c r="AZ53" s="39">
        <v>0.4</v>
      </c>
      <c r="BA53" s="39">
        <v>0.68</v>
      </c>
      <c r="BB53" s="39">
        <v>0.68</v>
      </c>
      <c r="BC53" s="39">
        <v>0.28000000000000003</v>
      </c>
      <c r="BD53" s="39">
        <v>0.32</v>
      </c>
      <c r="BE53" s="39">
        <v>0.76</v>
      </c>
      <c r="BF53" s="39">
        <v>0.04</v>
      </c>
      <c r="BG53" s="39">
        <v>0.48</v>
      </c>
      <c r="BH53" s="39">
        <v>0.36</v>
      </c>
      <c r="BI53" s="39">
        <v>0.48</v>
      </c>
      <c r="BJ53" s="39">
        <v>0.8</v>
      </c>
      <c r="BK53" s="39">
        <v>0.52</v>
      </c>
      <c r="BL53" s="39">
        <v>0.2</v>
      </c>
      <c r="BM53" s="39">
        <v>0.12</v>
      </c>
      <c r="BN53" s="39">
        <v>0.64</v>
      </c>
      <c r="BO53" s="39">
        <v>0.44</v>
      </c>
      <c r="BP53" s="39">
        <v>0.4</v>
      </c>
      <c r="BQ53" s="39">
        <v>0.64</v>
      </c>
      <c r="BR53" s="39">
        <v>0.24</v>
      </c>
      <c r="BS53" s="39">
        <v>0.28000000000000003</v>
      </c>
      <c r="BT53" s="39">
        <v>0.56000000000000005</v>
      </c>
      <c r="BU53" s="39">
        <v>0.08</v>
      </c>
      <c r="BV53" s="39">
        <v>0.16</v>
      </c>
      <c r="BW53" s="39">
        <v>0.2</v>
      </c>
      <c r="BX53" s="39">
        <v>0.36</v>
      </c>
      <c r="BY53" s="39">
        <v>0.16</v>
      </c>
      <c r="BZ53" s="39">
        <v>0.4</v>
      </c>
      <c r="CA53" s="39">
        <v>0.12</v>
      </c>
      <c r="CB53" s="39">
        <v>0.16</v>
      </c>
      <c r="CC53" s="39">
        <v>0.41</v>
      </c>
      <c r="CD53" s="39">
        <v>0.46</v>
      </c>
      <c r="CE53" s="39">
        <v>0.46</v>
      </c>
      <c r="CF53" s="39">
        <v>0.25</v>
      </c>
    </row>
    <row r="54" spans="1:84" x14ac:dyDescent="0.25">
      <c r="A54" s="31" t="str">
        <f t="shared" si="0"/>
        <v>ESCOLA MUNICIPAL PROFESSORA FILOMENA ROCHA SOARES9º anoB</v>
      </c>
      <c r="B54" s="31" t="s">
        <v>280</v>
      </c>
      <c r="C54" s="31" t="s">
        <v>281</v>
      </c>
      <c r="D54" s="31" t="s">
        <v>377</v>
      </c>
      <c r="E54" s="31" t="s">
        <v>433</v>
      </c>
      <c r="F54" s="31" t="s">
        <v>100</v>
      </c>
      <c r="G54" s="42">
        <v>19</v>
      </c>
      <c r="H54" s="42">
        <v>19</v>
      </c>
      <c r="I54" s="42">
        <v>22</v>
      </c>
      <c r="J54" s="42">
        <v>22</v>
      </c>
      <c r="K54" s="39">
        <v>0.09</v>
      </c>
      <c r="L54" s="39">
        <v>0.32</v>
      </c>
      <c r="M54" s="39">
        <v>0.86</v>
      </c>
      <c r="N54" s="39">
        <v>0.18</v>
      </c>
      <c r="O54" s="39">
        <v>0.27</v>
      </c>
      <c r="P54" s="39">
        <v>0.41</v>
      </c>
      <c r="Q54" s="39">
        <v>0.36</v>
      </c>
      <c r="R54" s="39">
        <v>0.27</v>
      </c>
      <c r="S54" s="39">
        <v>0.36</v>
      </c>
      <c r="T54" s="39">
        <v>0.27</v>
      </c>
      <c r="U54" s="39">
        <v>0.36</v>
      </c>
      <c r="V54" s="39">
        <v>0.45</v>
      </c>
      <c r="W54" s="39">
        <v>0.32</v>
      </c>
      <c r="X54" s="39">
        <v>0.18</v>
      </c>
      <c r="Y54" s="39">
        <v>0.45</v>
      </c>
      <c r="Z54" s="39">
        <v>0.77</v>
      </c>
      <c r="AA54" s="39">
        <v>0.5</v>
      </c>
      <c r="AB54" s="39">
        <v>0.05</v>
      </c>
      <c r="AC54" s="39">
        <v>0.32</v>
      </c>
      <c r="AD54" s="39">
        <v>0.32</v>
      </c>
      <c r="AE54" s="39">
        <v>0.5</v>
      </c>
      <c r="AF54" s="39">
        <v>0.55000000000000004</v>
      </c>
      <c r="AG54" s="39">
        <v>0.36</v>
      </c>
      <c r="AH54" s="39">
        <v>0.23</v>
      </c>
      <c r="AI54" s="39">
        <v>0.36</v>
      </c>
      <c r="AJ54" s="39">
        <v>0.5</v>
      </c>
      <c r="AK54" s="39">
        <v>0.45</v>
      </c>
      <c r="AL54" s="39">
        <v>0.41</v>
      </c>
      <c r="AM54" s="39">
        <v>0.36</v>
      </c>
      <c r="AN54" s="39">
        <v>0.32</v>
      </c>
      <c r="AO54" s="39">
        <v>0.41</v>
      </c>
      <c r="AP54" s="39">
        <v>0.18</v>
      </c>
      <c r="AQ54" s="39">
        <v>0.32</v>
      </c>
      <c r="AR54" s="39">
        <v>0.14000000000000001</v>
      </c>
      <c r="AS54" s="39">
        <v>0.55000000000000004</v>
      </c>
      <c r="AT54" s="39">
        <v>0.5</v>
      </c>
      <c r="AU54" s="39">
        <v>0.45</v>
      </c>
      <c r="AV54" s="39">
        <v>0.45</v>
      </c>
      <c r="AW54" s="39">
        <v>0.18</v>
      </c>
      <c r="AX54" s="39">
        <v>0.41</v>
      </c>
      <c r="AY54" s="39">
        <v>0.64</v>
      </c>
      <c r="AZ54" s="39">
        <v>0.64</v>
      </c>
      <c r="BA54" s="39">
        <v>0.68</v>
      </c>
      <c r="BB54" s="39">
        <v>0.77</v>
      </c>
      <c r="BC54" s="39">
        <v>0.09</v>
      </c>
      <c r="BD54" s="39">
        <v>0.64</v>
      </c>
      <c r="BE54" s="39">
        <v>0.91</v>
      </c>
      <c r="BF54" s="39">
        <v>0.05</v>
      </c>
      <c r="BG54" s="39">
        <v>0.45</v>
      </c>
      <c r="BH54" s="39">
        <v>0.27</v>
      </c>
      <c r="BI54" s="39">
        <v>0.55000000000000004</v>
      </c>
      <c r="BJ54" s="39">
        <v>0.59</v>
      </c>
      <c r="BK54" s="39">
        <v>0.82</v>
      </c>
      <c r="BL54" s="39">
        <v>0.59</v>
      </c>
      <c r="BM54" s="39">
        <v>0.18</v>
      </c>
      <c r="BN54" s="39">
        <v>0.27</v>
      </c>
      <c r="BO54" s="39">
        <v>0.18</v>
      </c>
      <c r="BP54" s="39">
        <v>0.32</v>
      </c>
      <c r="BQ54" s="39">
        <v>0.59</v>
      </c>
      <c r="BR54" s="39">
        <v>0.09</v>
      </c>
      <c r="BS54" s="39">
        <v>0.41</v>
      </c>
      <c r="BT54" s="39">
        <v>0.59</v>
      </c>
      <c r="BU54" s="39">
        <v>0.27</v>
      </c>
      <c r="BV54" s="39">
        <v>0.09</v>
      </c>
      <c r="BW54" s="39">
        <v>0.27</v>
      </c>
      <c r="BX54" s="39">
        <v>0.59</v>
      </c>
      <c r="BY54" s="39">
        <v>0.36</v>
      </c>
      <c r="BZ54" s="39">
        <v>0.32</v>
      </c>
      <c r="CA54" s="39">
        <v>0.09</v>
      </c>
      <c r="CB54" s="39">
        <v>0.32</v>
      </c>
      <c r="CC54" s="39">
        <v>0.36</v>
      </c>
      <c r="CD54" s="39">
        <v>0.38</v>
      </c>
      <c r="CE54" s="39">
        <v>0.47</v>
      </c>
      <c r="CF54" s="39">
        <v>0.33</v>
      </c>
    </row>
    <row r="55" spans="1:84" x14ac:dyDescent="0.25">
      <c r="A55" s="31" t="str">
        <f t="shared" si="0"/>
        <v>ESCOLA MUNICIPAL PROFESSORA FILOMENA ROCHA SOARES9º anoC</v>
      </c>
      <c r="B55" s="31" t="s">
        <v>280</v>
      </c>
      <c r="C55" s="31" t="s">
        <v>281</v>
      </c>
      <c r="D55" s="31" t="s">
        <v>377</v>
      </c>
      <c r="E55" s="31" t="s">
        <v>433</v>
      </c>
      <c r="F55" s="31" t="s">
        <v>102</v>
      </c>
      <c r="G55" s="43">
        <v>13</v>
      </c>
      <c r="H55" s="43">
        <v>13</v>
      </c>
      <c r="I55" s="43">
        <v>14</v>
      </c>
      <c r="J55" s="43">
        <v>14</v>
      </c>
      <c r="K55" s="39">
        <v>0.38</v>
      </c>
      <c r="L55" s="39">
        <v>0.31</v>
      </c>
      <c r="M55" s="39">
        <v>0.69</v>
      </c>
      <c r="N55" s="39">
        <v>0.13</v>
      </c>
      <c r="O55" s="39">
        <v>0.38</v>
      </c>
      <c r="P55" s="39">
        <v>0.19</v>
      </c>
      <c r="Q55" s="39">
        <v>0.25</v>
      </c>
      <c r="R55" s="39">
        <v>0.25</v>
      </c>
      <c r="S55" s="39">
        <v>0.25</v>
      </c>
      <c r="T55" s="39">
        <v>0.56000000000000005</v>
      </c>
      <c r="U55" s="39">
        <v>0.25</v>
      </c>
      <c r="V55" s="39">
        <v>0.63</v>
      </c>
      <c r="W55" s="39">
        <v>0.25</v>
      </c>
      <c r="X55" s="39">
        <v>0.25</v>
      </c>
      <c r="Y55" s="39">
        <v>0.38</v>
      </c>
      <c r="Z55" s="39">
        <v>0.56000000000000005</v>
      </c>
      <c r="AA55" s="39">
        <v>0.44</v>
      </c>
      <c r="AB55" s="39">
        <v>0.06</v>
      </c>
      <c r="AC55" s="39">
        <v>0.25</v>
      </c>
      <c r="AD55" s="39">
        <v>0.31</v>
      </c>
      <c r="AE55" s="39">
        <v>0.31</v>
      </c>
      <c r="AF55" s="39">
        <v>0.5</v>
      </c>
      <c r="AG55" s="39">
        <v>0.19</v>
      </c>
      <c r="AH55" s="39">
        <v>0.06</v>
      </c>
      <c r="AI55" s="39">
        <v>0.06</v>
      </c>
      <c r="AJ55" s="39">
        <v>0.13</v>
      </c>
      <c r="AK55" s="39">
        <v>0.25</v>
      </c>
      <c r="AL55" s="39">
        <v>0.44</v>
      </c>
      <c r="AM55" s="39">
        <v>0.06</v>
      </c>
      <c r="AN55" s="39">
        <v>0.31</v>
      </c>
      <c r="AO55" s="39">
        <v>0.5</v>
      </c>
      <c r="AP55" s="39">
        <v>0.13</v>
      </c>
      <c r="AQ55" s="39">
        <v>0.31</v>
      </c>
      <c r="AR55" s="39">
        <v>0.31</v>
      </c>
      <c r="AS55" s="39">
        <v>0.38</v>
      </c>
      <c r="AT55" s="39">
        <v>0.31</v>
      </c>
      <c r="AU55" s="39">
        <v>0.5</v>
      </c>
      <c r="AV55" s="39">
        <v>0.19</v>
      </c>
      <c r="AW55" s="39">
        <v>0.13</v>
      </c>
      <c r="AX55" s="39">
        <v>0.44</v>
      </c>
      <c r="AY55" s="39">
        <v>0.63</v>
      </c>
      <c r="AZ55" s="39">
        <v>0.5</v>
      </c>
      <c r="BA55" s="39">
        <v>0.44</v>
      </c>
      <c r="BB55" s="39">
        <v>0.38</v>
      </c>
      <c r="BC55" s="39">
        <v>0.25</v>
      </c>
      <c r="BD55" s="39">
        <v>0.5</v>
      </c>
      <c r="BE55" s="39">
        <v>0.75</v>
      </c>
      <c r="BF55" s="39">
        <v>0.13</v>
      </c>
      <c r="BG55" s="39">
        <v>0.38</v>
      </c>
      <c r="BH55" s="39">
        <v>0.38</v>
      </c>
      <c r="BI55" s="39">
        <v>0.56000000000000005</v>
      </c>
      <c r="BJ55" s="39">
        <v>0.56000000000000005</v>
      </c>
      <c r="BK55" s="39">
        <v>0.69</v>
      </c>
      <c r="BL55" s="39">
        <v>0.44</v>
      </c>
      <c r="BM55" s="39">
        <v>0</v>
      </c>
      <c r="BN55" s="39">
        <v>0.25</v>
      </c>
      <c r="BO55" s="39">
        <v>0.38</v>
      </c>
      <c r="BP55" s="39">
        <v>0.5</v>
      </c>
      <c r="BQ55" s="39">
        <v>0.5</v>
      </c>
      <c r="BR55" s="39">
        <v>0.06</v>
      </c>
      <c r="BS55" s="39">
        <v>0.25</v>
      </c>
      <c r="BT55" s="39">
        <v>0.63</v>
      </c>
      <c r="BU55" s="39">
        <v>0.31</v>
      </c>
      <c r="BV55" s="39">
        <v>0.25</v>
      </c>
      <c r="BW55" s="39">
        <v>0.38</v>
      </c>
      <c r="BX55" s="39">
        <v>0.69</v>
      </c>
      <c r="BY55" s="39">
        <v>0.31</v>
      </c>
      <c r="BZ55" s="39">
        <v>0.5</v>
      </c>
      <c r="CA55" s="39">
        <v>0.13</v>
      </c>
      <c r="CB55" s="39">
        <v>0.19</v>
      </c>
      <c r="CC55" s="39">
        <v>0.34</v>
      </c>
      <c r="CD55" s="39">
        <v>0.28000000000000003</v>
      </c>
      <c r="CE55" s="39">
        <v>0.41</v>
      </c>
      <c r="CF55" s="39">
        <v>0.36</v>
      </c>
    </row>
    <row r="56" spans="1:84" x14ac:dyDescent="0.25">
      <c r="A56" s="31" t="str">
        <f t="shared" si="0"/>
        <v>ESC MUL MAURICIO DE ANDRADE9º anoÚNICA</v>
      </c>
      <c r="B56" s="31" t="s">
        <v>78</v>
      </c>
      <c r="C56" s="31" t="s">
        <v>125</v>
      </c>
      <c r="D56" s="31" t="s">
        <v>393</v>
      </c>
      <c r="E56" s="31" t="s">
        <v>433</v>
      </c>
      <c r="F56" s="31" t="s">
        <v>134</v>
      </c>
      <c r="G56" s="42">
        <v>8</v>
      </c>
      <c r="H56" s="42">
        <v>8</v>
      </c>
      <c r="I56" s="42">
        <v>8</v>
      </c>
      <c r="J56" s="42">
        <v>8</v>
      </c>
      <c r="K56" s="39">
        <v>0</v>
      </c>
      <c r="L56" s="39">
        <v>0.63</v>
      </c>
      <c r="M56" s="39">
        <v>0.63</v>
      </c>
      <c r="N56" s="39">
        <v>0.13</v>
      </c>
      <c r="O56" s="39">
        <v>0.63</v>
      </c>
      <c r="P56" s="39">
        <v>0.5</v>
      </c>
      <c r="Q56" s="39">
        <v>0.25</v>
      </c>
      <c r="R56" s="39">
        <v>0.25</v>
      </c>
      <c r="S56" s="39">
        <v>0</v>
      </c>
      <c r="T56" s="39">
        <v>0.25</v>
      </c>
      <c r="U56" s="39">
        <v>0.63</v>
      </c>
      <c r="V56" s="39">
        <v>0.25</v>
      </c>
      <c r="W56" s="39">
        <v>0.13</v>
      </c>
      <c r="X56" s="39">
        <v>0.5</v>
      </c>
      <c r="Y56" s="39">
        <v>0.25</v>
      </c>
      <c r="Z56" s="39">
        <v>0.13</v>
      </c>
      <c r="AA56" s="39">
        <v>1</v>
      </c>
      <c r="AB56" s="39">
        <v>0.5</v>
      </c>
      <c r="AC56" s="39">
        <v>0</v>
      </c>
      <c r="AD56" s="39">
        <v>0.38</v>
      </c>
      <c r="AE56" s="39">
        <v>0.25</v>
      </c>
      <c r="AF56" s="39">
        <v>0.75</v>
      </c>
      <c r="AG56" s="39">
        <v>0</v>
      </c>
      <c r="AH56" s="39">
        <v>0.25</v>
      </c>
      <c r="AI56" s="39">
        <v>0.38</v>
      </c>
      <c r="AJ56" s="39">
        <v>0</v>
      </c>
      <c r="AK56" s="39">
        <v>0.5</v>
      </c>
      <c r="AL56" s="39">
        <v>0</v>
      </c>
      <c r="AM56" s="39">
        <v>0.5</v>
      </c>
      <c r="AN56" s="39">
        <v>0.5</v>
      </c>
      <c r="AO56" s="39">
        <v>0.63</v>
      </c>
      <c r="AP56" s="39">
        <v>0</v>
      </c>
      <c r="AQ56" s="39">
        <v>0</v>
      </c>
      <c r="AR56" s="39">
        <v>0</v>
      </c>
      <c r="AS56" s="39">
        <v>0.25</v>
      </c>
      <c r="AT56" s="39">
        <v>0.13</v>
      </c>
      <c r="AU56" s="39">
        <v>0</v>
      </c>
      <c r="AV56" s="39">
        <v>0.63</v>
      </c>
      <c r="AW56" s="39">
        <v>0.38</v>
      </c>
      <c r="AX56" s="39">
        <v>0.25</v>
      </c>
      <c r="AY56" s="39">
        <v>0.75</v>
      </c>
      <c r="AZ56" s="39">
        <v>0</v>
      </c>
      <c r="BA56" s="39">
        <v>0.25</v>
      </c>
      <c r="BB56" s="39">
        <v>1</v>
      </c>
      <c r="BC56" s="39">
        <v>0.25</v>
      </c>
      <c r="BD56" s="39">
        <v>0.38</v>
      </c>
      <c r="BE56" s="39">
        <v>0.38</v>
      </c>
      <c r="BF56" s="39">
        <v>0</v>
      </c>
      <c r="BG56" s="39">
        <v>0.88</v>
      </c>
      <c r="BH56" s="39">
        <v>0</v>
      </c>
      <c r="BI56" s="39">
        <v>0.88</v>
      </c>
      <c r="BJ56" s="39">
        <v>0.88</v>
      </c>
      <c r="BK56" s="39">
        <v>0.88</v>
      </c>
      <c r="BL56" s="39">
        <v>0.88</v>
      </c>
      <c r="BM56" s="39">
        <v>0.75</v>
      </c>
      <c r="BN56" s="39">
        <v>0.88</v>
      </c>
      <c r="BO56" s="39">
        <v>0</v>
      </c>
      <c r="BP56" s="39">
        <v>0.88</v>
      </c>
      <c r="BQ56" s="39">
        <v>0.63</v>
      </c>
      <c r="BR56" s="39">
        <v>0.88</v>
      </c>
      <c r="BS56" s="39">
        <v>0.13</v>
      </c>
      <c r="BT56" s="39">
        <v>0.5</v>
      </c>
      <c r="BU56" s="39">
        <v>0.25</v>
      </c>
      <c r="BV56" s="39">
        <v>0</v>
      </c>
      <c r="BW56" s="39">
        <v>0.38</v>
      </c>
      <c r="BX56" s="39">
        <v>0.13</v>
      </c>
      <c r="BY56" s="39">
        <v>0.13</v>
      </c>
      <c r="BZ56" s="39">
        <v>0.25</v>
      </c>
      <c r="CA56" s="39">
        <v>0.13</v>
      </c>
      <c r="CB56" s="39">
        <v>0.25</v>
      </c>
      <c r="CC56" s="39">
        <v>0.35</v>
      </c>
      <c r="CD56" s="39">
        <v>0.27</v>
      </c>
      <c r="CE56" s="39">
        <v>0.56999999999999995</v>
      </c>
      <c r="CF56" s="39">
        <v>0.21</v>
      </c>
    </row>
    <row r="57" spans="1:84" x14ac:dyDescent="0.25">
      <c r="A57" s="31" t="str">
        <f t="shared" si="0"/>
        <v>ESC MUL HONORATO JOSE DA CRUZ9º anoA</v>
      </c>
      <c r="B57" s="31" t="s">
        <v>78</v>
      </c>
      <c r="C57" s="31" t="s">
        <v>125</v>
      </c>
      <c r="D57" s="31" t="s">
        <v>127</v>
      </c>
      <c r="E57" s="31" t="s">
        <v>433</v>
      </c>
      <c r="F57" s="31" t="s">
        <v>87</v>
      </c>
      <c r="G57" s="43">
        <v>18</v>
      </c>
      <c r="H57" s="43">
        <v>18</v>
      </c>
      <c r="I57" s="43">
        <v>18</v>
      </c>
      <c r="J57" s="43">
        <v>18</v>
      </c>
      <c r="K57" s="39">
        <v>0.44</v>
      </c>
      <c r="L57" s="39">
        <v>0.17</v>
      </c>
      <c r="M57" s="39">
        <v>0.67</v>
      </c>
      <c r="N57" s="39">
        <v>0.28000000000000003</v>
      </c>
      <c r="O57" s="39">
        <v>0.28000000000000003</v>
      </c>
      <c r="P57" s="39">
        <v>0.22</v>
      </c>
      <c r="Q57" s="39">
        <v>0.39</v>
      </c>
      <c r="R57" s="39">
        <v>0.22</v>
      </c>
      <c r="S57" s="39">
        <v>0.33</v>
      </c>
      <c r="T57" s="39">
        <v>0.61</v>
      </c>
      <c r="U57" s="39">
        <v>0.33</v>
      </c>
      <c r="V57" s="39">
        <v>0.17</v>
      </c>
      <c r="W57" s="39">
        <v>0.22</v>
      </c>
      <c r="X57" s="39">
        <v>0.28000000000000003</v>
      </c>
      <c r="Y57" s="39">
        <v>0.28000000000000003</v>
      </c>
      <c r="Z57" s="39">
        <v>0.44</v>
      </c>
      <c r="AA57" s="39">
        <v>0.78</v>
      </c>
      <c r="AB57" s="39">
        <v>0.22</v>
      </c>
      <c r="AC57" s="39">
        <v>0.33</v>
      </c>
      <c r="AD57" s="39">
        <v>0.22</v>
      </c>
      <c r="AE57" s="39">
        <v>0.11</v>
      </c>
      <c r="AF57" s="39">
        <v>0.5</v>
      </c>
      <c r="AG57" s="39">
        <v>0.33</v>
      </c>
      <c r="AH57" s="39">
        <v>0.28000000000000003</v>
      </c>
      <c r="AI57" s="39">
        <v>0.33</v>
      </c>
      <c r="AJ57" s="39">
        <v>0.17</v>
      </c>
      <c r="AK57" s="39">
        <v>0.22</v>
      </c>
      <c r="AL57" s="39">
        <v>0.67</v>
      </c>
      <c r="AM57" s="39">
        <v>0.11</v>
      </c>
      <c r="AN57" s="39">
        <v>0.22</v>
      </c>
      <c r="AO57" s="39">
        <v>0.33</v>
      </c>
      <c r="AP57" s="39">
        <v>0.39</v>
      </c>
      <c r="AQ57" s="39">
        <v>0.28000000000000003</v>
      </c>
      <c r="AR57" s="39">
        <v>0.44</v>
      </c>
      <c r="AS57" s="39">
        <v>0.44</v>
      </c>
      <c r="AT57" s="39">
        <v>0.56000000000000005</v>
      </c>
      <c r="AU57" s="39">
        <v>0.39</v>
      </c>
      <c r="AV57" s="39">
        <v>0.39</v>
      </c>
      <c r="AW57" s="39">
        <v>0.33</v>
      </c>
      <c r="AX57" s="39">
        <v>0.61</v>
      </c>
      <c r="AY57" s="39">
        <v>0.56000000000000005</v>
      </c>
      <c r="AZ57" s="39">
        <v>0.33</v>
      </c>
      <c r="BA57" s="39">
        <v>0.28000000000000003</v>
      </c>
      <c r="BB57" s="39">
        <v>0.67</v>
      </c>
      <c r="BC57" s="39">
        <v>0.33</v>
      </c>
      <c r="BD57" s="39">
        <v>0.39</v>
      </c>
      <c r="BE57" s="39">
        <v>0.83</v>
      </c>
      <c r="BF57" s="39">
        <v>0.44</v>
      </c>
      <c r="BG57" s="39">
        <v>0.22</v>
      </c>
      <c r="BH57" s="39">
        <v>0.06</v>
      </c>
      <c r="BI57" s="39">
        <v>0.44</v>
      </c>
      <c r="BJ57" s="39">
        <v>0.72</v>
      </c>
      <c r="BK57" s="39">
        <v>0.44</v>
      </c>
      <c r="BL57" s="39">
        <v>0.11</v>
      </c>
      <c r="BM57" s="39">
        <v>0.22</v>
      </c>
      <c r="BN57" s="39">
        <v>0.06</v>
      </c>
      <c r="BO57" s="39">
        <v>0.22</v>
      </c>
      <c r="BP57" s="39">
        <v>0.11</v>
      </c>
      <c r="BQ57" s="39">
        <v>0.22</v>
      </c>
      <c r="BR57" s="39">
        <v>0.33</v>
      </c>
      <c r="BS57" s="39">
        <v>0.33</v>
      </c>
      <c r="BT57" s="39">
        <v>0.61</v>
      </c>
      <c r="BU57" s="39">
        <v>0.5</v>
      </c>
      <c r="BV57" s="39">
        <v>0.33</v>
      </c>
      <c r="BW57" s="39">
        <v>0.17</v>
      </c>
      <c r="BX57" s="39">
        <v>0.56000000000000005</v>
      </c>
      <c r="BY57" s="39">
        <v>0.5</v>
      </c>
      <c r="BZ57" s="39">
        <v>0.56000000000000005</v>
      </c>
      <c r="CA57" s="39">
        <v>0.11</v>
      </c>
      <c r="CB57" s="39">
        <v>0.22</v>
      </c>
      <c r="CC57" s="39">
        <v>0.34</v>
      </c>
      <c r="CD57" s="39">
        <v>0.36</v>
      </c>
      <c r="CE57" s="39">
        <v>0.35</v>
      </c>
      <c r="CF57" s="39">
        <v>0.39</v>
      </c>
    </row>
    <row r="58" spans="1:84" x14ac:dyDescent="0.25">
      <c r="A58" s="31" t="str">
        <f t="shared" si="0"/>
        <v>ESCOLA MUNICIPAL GUSTAVO COSTA9º anoUNICA</v>
      </c>
      <c r="B58" s="31" t="s">
        <v>330</v>
      </c>
      <c r="C58" s="31" t="s">
        <v>331</v>
      </c>
      <c r="D58" s="31" t="s">
        <v>332</v>
      </c>
      <c r="E58" s="31" t="s">
        <v>433</v>
      </c>
      <c r="F58" s="31" t="s">
        <v>95</v>
      </c>
      <c r="G58" s="42">
        <v>24</v>
      </c>
      <c r="H58" s="42">
        <v>24</v>
      </c>
      <c r="I58" s="42">
        <v>22</v>
      </c>
      <c r="J58" s="42">
        <v>22</v>
      </c>
      <c r="K58" s="39">
        <v>0.28000000000000003</v>
      </c>
      <c r="L58" s="39">
        <v>0.32</v>
      </c>
      <c r="M58" s="39">
        <v>0.72</v>
      </c>
      <c r="N58" s="39">
        <v>0.12</v>
      </c>
      <c r="O58" s="39">
        <v>0.28000000000000003</v>
      </c>
      <c r="P58" s="39">
        <v>0.56000000000000005</v>
      </c>
      <c r="Q58" s="39">
        <v>0.24</v>
      </c>
      <c r="R58" s="39">
        <v>0.2</v>
      </c>
      <c r="S58" s="39">
        <v>0.48</v>
      </c>
      <c r="T58" s="39">
        <v>0.44</v>
      </c>
      <c r="U58" s="39">
        <v>0.24</v>
      </c>
      <c r="V58" s="39">
        <v>0.24</v>
      </c>
      <c r="W58" s="39">
        <v>0.28000000000000003</v>
      </c>
      <c r="X58" s="39">
        <v>0.2</v>
      </c>
      <c r="Y58" s="39">
        <v>0.32</v>
      </c>
      <c r="Z58" s="39">
        <v>0.28000000000000003</v>
      </c>
      <c r="AA58" s="39">
        <v>0.64</v>
      </c>
      <c r="AB58" s="39">
        <v>0.24</v>
      </c>
      <c r="AC58" s="39">
        <v>0.16</v>
      </c>
      <c r="AD58" s="39">
        <v>0.36</v>
      </c>
      <c r="AE58" s="39">
        <v>0.16</v>
      </c>
      <c r="AF58" s="39">
        <v>0.6</v>
      </c>
      <c r="AG58" s="39">
        <v>0.16</v>
      </c>
      <c r="AH58" s="39">
        <v>0.2</v>
      </c>
      <c r="AI58" s="39">
        <v>0.4</v>
      </c>
      <c r="AJ58" s="39">
        <v>0.4</v>
      </c>
      <c r="AK58" s="39">
        <v>0.24</v>
      </c>
      <c r="AL58" s="39">
        <v>0.48</v>
      </c>
      <c r="AM58" s="39">
        <v>0.12</v>
      </c>
      <c r="AN58" s="39">
        <v>0.24</v>
      </c>
      <c r="AO58" s="39">
        <v>0.44</v>
      </c>
      <c r="AP58" s="39">
        <v>0.36</v>
      </c>
      <c r="AQ58" s="39">
        <v>0.28000000000000003</v>
      </c>
      <c r="AR58" s="39">
        <v>0.2</v>
      </c>
      <c r="AS58" s="39">
        <v>0.24</v>
      </c>
      <c r="AT58" s="39">
        <v>0.36</v>
      </c>
      <c r="AU58" s="39">
        <v>0.48</v>
      </c>
      <c r="AV58" s="39">
        <v>0.32</v>
      </c>
      <c r="AW58" s="39">
        <v>0.32</v>
      </c>
      <c r="AX58" s="39">
        <v>0.2</v>
      </c>
      <c r="AY58" s="39">
        <v>0.4</v>
      </c>
      <c r="AZ58" s="39">
        <v>0.36</v>
      </c>
      <c r="BA58" s="39">
        <v>0.16</v>
      </c>
      <c r="BB58" s="39">
        <v>0.48</v>
      </c>
      <c r="BC58" s="39">
        <v>0.2</v>
      </c>
      <c r="BD58" s="39">
        <v>0.28000000000000003</v>
      </c>
      <c r="BE58" s="39">
        <v>0.56000000000000005</v>
      </c>
      <c r="BF58" s="39">
        <v>0.28000000000000003</v>
      </c>
      <c r="BG58" s="39">
        <v>0.28000000000000003</v>
      </c>
      <c r="BH58" s="39">
        <v>0.12</v>
      </c>
      <c r="BI58" s="39">
        <v>0.36</v>
      </c>
      <c r="BJ58" s="39">
        <v>0.32</v>
      </c>
      <c r="BK58" s="39">
        <v>0.44</v>
      </c>
      <c r="BL58" s="39">
        <v>0.2</v>
      </c>
      <c r="BM58" s="39">
        <v>0.2</v>
      </c>
      <c r="BN58" s="39">
        <v>0.28000000000000003</v>
      </c>
      <c r="BO58" s="39">
        <v>0.2</v>
      </c>
      <c r="BP58" s="39">
        <v>0.24</v>
      </c>
      <c r="BQ58" s="39">
        <v>0.16</v>
      </c>
      <c r="BR58" s="39">
        <v>0.24</v>
      </c>
      <c r="BS58" s="39">
        <v>0.12</v>
      </c>
      <c r="BT58" s="39">
        <v>0.56000000000000005</v>
      </c>
      <c r="BU58" s="39">
        <v>0.24</v>
      </c>
      <c r="BV58" s="39">
        <v>0.2</v>
      </c>
      <c r="BW58" s="39">
        <v>0.24</v>
      </c>
      <c r="BX58" s="39">
        <v>0.24</v>
      </c>
      <c r="BY58" s="39">
        <v>0.36</v>
      </c>
      <c r="BZ58" s="39">
        <v>0.2</v>
      </c>
      <c r="CA58" s="39">
        <v>0.2</v>
      </c>
      <c r="CB58" s="39">
        <v>0.28000000000000003</v>
      </c>
      <c r="CC58" s="39">
        <v>0.33</v>
      </c>
      <c r="CD58" s="39">
        <v>0.31</v>
      </c>
      <c r="CE58" s="39">
        <v>0.28999999999999998</v>
      </c>
      <c r="CF58" s="39">
        <v>0.26</v>
      </c>
    </row>
    <row r="59" spans="1:84" x14ac:dyDescent="0.25">
      <c r="A59" s="31" t="str">
        <f t="shared" si="0"/>
        <v>ESC MUL JOSE LOPES DA SILVA9º ano8º/9º</v>
      </c>
      <c r="B59" s="31" t="s">
        <v>166</v>
      </c>
      <c r="C59" s="31" t="s">
        <v>192</v>
      </c>
      <c r="D59" s="31" t="s">
        <v>194</v>
      </c>
      <c r="E59" s="31" t="s">
        <v>433</v>
      </c>
      <c r="F59" s="31" t="s">
        <v>455</v>
      </c>
      <c r="G59" s="43">
        <v>7</v>
      </c>
      <c r="H59" s="43">
        <v>7</v>
      </c>
      <c r="I59" s="43">
        <v>8</v>
      </c>
      <c r="J59" s="43">
        <v>8</v>
      </c>
      <c r="K59" s="39">
        <v>0.5</v>
      </c>
      <c r="L59" s="39">
        <v>0.38</v>
      </c>
      <c r="M59" s="39">
        <v>0.63</v>
      </c>
      <c r="N59" s="39">
        <v>0</v>
      </c>
      <c r="O59" s="39">
        <v>0.13</v>
      </c>
      <c r="P59" s="39">
        <v>0.63</v>
      </c>
      <c r="Q59" s="39">
        <v>0</v>
      </c>
      <c r="R59" s="39">
        <v>0.25</v>
      </c>
      <c r="S59" s="39">
        <v>0.25</v>
      </c>
      <c r="T59" s="39">
        <v>0.38</v>
      </c>
      <c r="U59" s="39">
        <v>0.38</v>
      </c>
      <c r="V59" s="39">
        <v>0.25</v>
      </c>
      <c r="W59" s="39">
        <v>0.25</v>
      </c>
      <c r="X59" s="39">
        <v>0.38</v>
      </c>
      <c r="Y59" s="39">
        <v>0.25</v>
      </c>
      <c r="Z59" s="39">
        <v>0.63</v>
      </c>
      <c r="AA59" s="39">
        <v>0.75</v>
      </c>
      <c r="AB59" s="39">
        <v>0.25</v>
      </c>
      <c r="AC59" s="39">
        <v>0.38</v>
      </c>
      <c r="AD59" s="39">
        <v>0.38</v>
      </c>
      <c r="AE59" s="39">
        <v>0.5</v>
      </c>
      <c r="AF59" s="39">
        <v>0.5</v>
      </c>
      <c r="AG59" s="39">
        <v>0.5</v>
      </c>
      <c r="AH59" s="39">
        <v>0.38</v>
      </c>
      <c r="AI59" s="39">
        <v>0</v>
      </c>
      <c r="AJ59" s="39">
        <v>0.38</v>
      </c>
      <c r="AK59" s="39">
        <v>0</v>
      </c>
      <c r="AL59" s="39">
        <v>0.38</v>
      </c>
      <c r="AM59" s="39">
        <v>0.13</v>
      </c>
      <c r="AN59" s="39">
        <v>0.25</v>
      </c>
      <c r="AO59" s="39">
        <v>0</v>
      </c>
      <c r="AP59" s="39">
        <v>0.25</v>
      </c>
      <c r="AQ59" s="39">
        <v>0.38</v>
      </c>
      <c r="AR59" s="39">
        <v>0.5</v>
      </c>
      <c r="AS59" s="39">
        <v>0.5</v>
      </c>
      <c r="AT59" s="39">
        <v>0.25</v>
      </c>
      <c r="AU59" s="39">
        <v>0.25</v>
      </c>
      <c r="AV59" s="39">
        <v>0.38</v>
      </c>
      <c r="AW59" s="39">
        <v>0.75</v>
      </c>
      <c r="AX59" s="39">
        <v>0.38</v>
      </c>
      <c r="AY59" s="39">
        <v>0.5</v>
      </c>
      <c r="AZ59" s="39">
        <v>0.63</v>
      </c>
      <c r="BA59" s="39">
        <v>0.25</v>
      </c>
      <c r="BB59" s="39">
        <v>0.13</v>
      </c>
      <c r="BC59" s="39">
        <v>0.25</v>
      </c>
      <c r="BD59" s="39">
        <v>0.13</v>
      </c>
      <c r="BE59" s="39">
        <v>0.88</v>
      </c>
      <c r="BF59" s="39">
        <v>0</v>
      </c>
      <c r="BG59" s="39">
        <v>0.25</v>
      </c>
      <c r="BH59" s="39">
        <v>0.25</v>
      </c>
      <c r="BI59" s="39">
        <v>0.38</v>
      </c>
      <c r="BJ59" s="39">
        <v>0.5</v>
      </c>
      <c r="BK59" s="39">
        <v>0.25</v>
      </c>
      <c r="BL59" s="39">
        <v>0.75</v>
      </c>
      <c r="BM59" s="39">
        <v>0.38</v>
      </c>
      <c r="BN59" s="39">
        <v>0.25</v>
      </c>
      <c r="BO59" s="39">
        <v>0.13</v>
      </c>
      <c r="BP59" s="39">
        <v>0.13</v>
      </c>
      <c r="BQ59" s="39">
        <v>0.13</v>
      </c>
      <c r="BR59" s="39">
        <v>0.38</v>
      </c>
      <c r="BS59" s="39">
        <v>0.5</v>
      </c>
      <c r="BT59" s="39">
        <v>0.38</v>
      </c>
      <c r="BU59" s="39">
        <v>0.63</v>
      </c>
      <c r="BV59" s="39">
        <v>0.13</v>
      </c>
      <c r="BW59" s="39">
        <v>0.13</v>
      </c>
      <c r="BX59" s="39">
        <v>0.5</v>
      </c>
      <c r="BY59" s="39">
        <v>0.13</v>
      </c>
      <c r="BZ59" s="39">
        <v>0.25</v>
      </c>
      <c r="CA59" s="39">
        <v>0</v>
      </c>
      <c r="CB59" s="39">
        <v>0.13</v>
      </c>
      <c r="CC59" s="39">
        <v>0.35</v>
      </c>
      <c r="CD59" s="39">
        <v>0.33</v>
      </c>
      <c r="CE59" s="39">
        <v>0.33</v>
      </c>
      <c r="CF59" s="39">
        <v>0.28000000000000003</v>
      </c>
    </row>
    <row r="60" spans="1:84" x14ac:dyDescent="0.25">
      <c r="A60" s="31" t="str">
        <f t="shared" si="0"/>
        <v>ESCOLA MUNICIPAL TURMA DA MONICA9º ano"U"</v>
      </c>
      <c r="B60" s="31" t="s">
        <v>166</v>
      </c>
      <c r="C60" s="31" t="s">
        <v>209</v>
      </c>
      <c r="D60" s="31" t="s">
        <v>212</v>
      </c>
      <c r="E60" s="31" t="s">
        <v>433</v>
      </c>
      <c r="F60" s="31" t="s">
        <v>191</v>
      </c>
      <c r="G60" s="42">
        <v>31</v>
      </c>
      <c r="H60" s="42">
        <v>31</v>
      </c>
      <c r="I60" s="42">
        <v>31</v>
      </c>
      <c r="J60" s="42">
        <v>31</v>
      </c>
      <c r="K60" s="39">
        <v>0.35</v>
      </c>
      <c r="L60" s="39">
        <v>0.32</v>
      </c>
      <c r="M60" s="39">
        <v>0.71</v>
      </c>
      <c r="N60" s="39">
        <v>0.23</v>
      </c>
      <c r="O60" s="39">
        <v>0.26</v>
      </c>
      <c r="P60" s="39">
        <v>0.39</v>
      </c>
      <c r="Q60" s="39">
        <v>0.16</v>
      </c>
      <c r="R60" s="39">
        <v>0.16</v>
      </c>
      <c r="S60" s="39">
        <v>0.35</v>
      </c>
      <c r="T60" s="39">
        <v>0.45</v>
      </c>
      <c r="U60" s="39">
        <v>0.39</v>
      </c>
      <c r="V60" s="39">
        <v>0.39</v>
      </c>
      <c r="W60" s="39">
        <v>0.45</v>
      </c>
      <c r="X60" s="39">
        <v>0.23</v>
      </c>
      <c r="Y60" s="39">
        <v>0.1</v>
      </c>
      <c r="Z60" s="39">
        <v>0.71</v>
      </c>
      <c r="AA60" s="39">
        <v>0.68</v>
      </c>
      <c r="AB60" s="39">
        <v>0.23</v>
      </c>
      <c r="AC60" s="39">
        <v>0.26</v>
      </c>
      <c r="AD60" s="39">
        <v>0.16</v>
      </c>
      <c r="AE60" s="39">
        <v>0.39</v>
      </c>
      <c r="AF60" s="39">
        <v>0.68</v>
      </c>
      <c r="AG60" s="39">
        <v>0.32</v>
      </c>
      <c r="AH60" s="39">
        <v>0.19</v>
      </c>
      <c r="AI60" s="39">
        <v>0.23</v>
      </c>
      <c r="AJ60" s="39">
        <v>0.55000000000000004</v>
      </c>
      <c r="AK60" s="39">
        <v>0.32</v>
      </c>
      <c r="AL60" s="39">
        <v>0.71</v>
      </c>
      <c r="AM60" s="39">
        <v>0.35</v>
      </c>
      <c r="AN60" s="39">
        <v>0.16</v>
      </c>
      <c r="AO60" s="39">
        <v>0.45</v>
      </c>
      <c r="AP60" s="39">
        <v>0.35</v>
      </c>
      <c r="AQ60" s="39">
        <v>0.35</v>
      </c>
      <c r="AR60" s="39">
        <v>0.45</v>
      </c>
      <c r="AS60" s="39">
        <v>0.45</v>
      </c>
      <c r="AT60" s="39">
        <v>0.52</v>
      </c>
      <c r="AU60" s="39">
        <v>0.61</v>
      </c>
      <c r="AV60" s="39">
        <v>0.28999999999999998</v>
      </c>
      <c r="AW60" s="39">
        <v>0.23</v>
      </c>
      <c r="AX60" s="39">
        <v>0.48</v>
      </c>
      <c r="AY60" s="39">
        <v>0.55000000000000004</v>
      </c>
      <c r="AZ60" s="39">
        <v>0.45</v>
      </c>
      <c r="BA60" s="39">
        <v>0.39</v>
      </c>
      <c r="BB60" s="39">
        <v>0.32</v>
      </c>
      <c r="BC60" s="39">
        <v>0.32</v>
      </c>
      <c r="BD60" s="39">
        <v>0.39</v>
      </c>
      <c r="BE60" s="39">
        <v>0.65</v>
      </c>
      <c r="BF60" s="39">
        <v>0.19</v>
      </c>
      <c r="BG60" s="39">
        <v>0.32</v>
      </c>
      <c r="BH60" s="39">
        <v>0.26</v>
      </c>
      <c r="BI60" s="39">
        <v>0.61</v>
      </c>
      <c r="BJ60" s="39">
        <v>0.55000000000000004</v>
      </c>
      <c r="BK60" s="39">
        <v>0.77</v>
      </c>
      <c r="BL60" s="39">
        <v>0.32</v>
      </c>
      <c r="BM60" s="39">
        <v>0.23</v>
      </c>
      <c r="BN60" s="39">
        <v>0.28999999999999998</v>
      </c>
      <c r="BO60" s="39">
        <v>0.28999999999999998</v>
      </c>
      <c r="BP60" s="39">
        <v>0.39</v>
      </c>
      <c r="BQ60" s="39">
        <v>0.55000000000000004</v>
      </c>
      <c r="BR60" s="39">
        <v>0.19</v>
      </c>
      <c r="BS60" s="39">
        <v>0.19</v>
      </c>
      <c r="BT60" s="39">
        <v>0.65</v>
      </c>
      <c r="BU60" s="39">
        <v>0.28999999999999998</v>
      </c>
      <c r="BV60" s="39">
        <v>0.39</v>
      </c>
      <c r="BW60" s="39">
        <v>0.35</v>
      </c>
      <c r="BX60" s="39">
        <v>0.52</v>
      </c>
      <c r="BY60" s="39">
        <v>0.35</v>
      </c>
      <c r="BZ60" s="39">
        <v>0.39</v>
      </c>
      <c r="CA60" s="39">
        <v>0.16</v>
      </c>
      <c r="CB60" s="39">
        <v>0.23</v>
      </c>
      <c r="CC60" s="39">
        <v>0.35</v>
      </c>
      <c r="CD60" s="39">
        <v>0.4</v>
      </c>
      <c r="CE60" s="39">
        <v>0.4</v>
      </c>
      <c r="CF60" s="39">
        <v>0.35</v>
      </c>
    </row>
    <row r="61" spans="1:84" x14ac:dyDescent="0.25">
      <c r="A61" s="31" t="str">
        <f t="shared" si="0"/>
        <v>ESCOLA MUNICIPAL JOAO BRAGA DE OLIVEIRA9º anoU</v>
      </c>
      <c r="B61" s="31" t="s">
        <v>318</v>
      </c>
      <c r="C61" s="31" t="s">
        <v>326</v>
      </c>
      <c r="D61" s="31" t="s">
        <v>415</v>
      </c>
      <c r="E61" s="31" t="s">
        <v>433</v>
      </c>
      <c r="F61" s="31" t="s">
        <v>107</v>
      </c>
      <c r="G61" s="43">
        <v>15</v>
      </c>
      <c r="H61" s="43">
        <v>15</v>
      </c>
      <c r="I61" s="43">
        <v>14</v>
      </c>
      <c r="J61" s="43">
        <v>14</v>
      </c>
      <c r="K61" s="39">
        <v>0.4</v>
      </c>
      <c r="L61" s="39">
        <v>0.47</v>
      </c>
      <c r="M61" s="39">
        <v>0.8</v>
      </c>
      <c r="N61" s="39">
        <v>0.27</v>
      </c>
      <c r="O61" s="39">
        <v>0.53</v>
      </c>
      <c r="P61" s="39">
        <v>0.4</v>
      </c>
      <c r="Q61" s="39">
        <v>0.27</v>
      </c>
      <c r="R61" s="39">
        <v>0.33</v>
      </c>
      <c r="S61" s="39">
        <v>0.47</v>
      </c>
      <c r="T61" s="39">
        <v>0.47</v>
      </c>
      <c r="U61" s="39">
        <v>0.2</v>
      </c>
      <c r="V61" s="39">
        <v>0.6</v>
      </c>
      <c r="W61" s="39">
        <v>0.27</v>
      </c>
      <c r="X61" s="39">
        <v>0.53</v>
      </c>
      <c r="Y61" s="39">
        <v>0.4</v>
      </c>
      <c r="Z61" s="39">
        <v>0.53</v>
      </c>
      <c r="AA61" s="39">
        <v>0.93</v>
      </c>
      <c r="AB61" s="39">
        <v>0.33</v>
      </c>
      <c r="AC61" s="39">
        <v>0.33</v>
      </c>
      <c r="AD61" s="39">
        <v>7.0000000000000007E-2</v>
      </c>
      <c r="AE61" s="39">
        <v>0.13</v>
      </c>
      <c r="AF61" s="39">
        <v>0.6</v>
      </c>
      <c r="AG61" s="39">
        <v>0.27</v>
      </c>
      <c r="AH61" s="39">
        <v>0.27</v>
      </c>
      <c r="AI61" s="39">
        <v>0.53</v>
      </c>
      <c r="AJ61" s="39">
        <v>0.4</v>
      </c>
      <c r="AK61" s="39">
        <v>0.27</v>
      </c>
      <c r="AL61" s="39">
        <v>0.33</v>
      </c>
      <c r="AM61" s="39">
        <v>0.33</v>
      </c>
      <c r="AN61" s="39">
        <v>0.33</v>
      </c>
      <c r="AO61" s="39">
        <v>0.13</v>
      </c>
      <c r="AP61" s="39">
        <v>0.33</v>
      </c>
      <c r="AQ61" s="39">
        <v>7.0000000000000007E-2</v>
      </c>
      <c r="AR61" s="39">
        <v>7.0000000000000007E-2</v>
      </c>
      <c r="AS61" s="39">
        <v>0.53</v>
      </c>
      <c r="AT61" s="39">
        <v>7.0000000000000007E-2</v>
      </c>
      <c r="AU61" s="39">
        <v>0.4</v>
      </c>
      <c r="AV61" s="39">
        <v>0.2</v>
      </c>
      <c r="AW61" s="39">
        <v>0.27</v>
      </c>
      <c r="AX61" s="39">
        <v>0.33</v>
      </c>
      <c r="AY61" s="39">
        <v>0.4</v>
      </c>
      <c r="AZ61" s="39">
        <v>0.27</v>
      </c>
      <c r="BA61" s="39">
        <v>0.2</v>
      </c>
      <c r="BB61" s="39">
        <v>0.4</v>
      </c>
      <c r="BC61" s="39">
        <v>7.0000000000000007E-2</v>
      </c>
      <c r="BD61" s="39">
        <v>7.0000000000000007E-2</v>
      </c>
      <c r="BE61" s="39">
        <v>0.67</v>
      </c>
      <c r="BF61" s="39">
        <v>0.2</v>
      </c>
      <c r="BG61" s="39">
        <v>0.2</v>
      </c>
      <c r="BH61" s="39">
        <v>0.27</v>
      </c>
      <c r="BI61" s="39">
        <v>0.4</v>
      </c>
      <c r="BJ61" s="39">
        <v>0.47</v>
      </c>
      <c r="BK61" s="39">
        <v>0.27</v>
      </c>
      <c r="BL61" s="39">
        <v>0.27</v>
      </c>
      <c r="BM61" s="39">
        <v>0.2</v>
      </c>
      <c r="BN61" s="39">
        <v>7.0000000000000007E-2</v>
      </c>
      <c r="BO61" s="39">
        <v>7.0000000000000007E-2</v>
      </c>
      <c r="BP61" s="39">
        <v>0.33</v>
      </c>
      <c r="BQ61" s="39">
        <v>0.33</v>
      </c>
      <c r="BR61" s="39">
        <v>7.0000000000000007E-2</v>
      </c>
      <c r="BS61" s="39">
        <v>0.27</v>
      </c>
      <c r="BT61" s="39">
        <v>0.47</v>
      </c>
      <c r="BU61" s="39">
        <v>7.0000000000000007E-2</v>
      </c>
      <c r="BV61" s="39">
        <v>7.0000000000000007E-2</v>
      </c>
      <c r="BW61" s="39">
        <v>0.27</v>
      </c>
      <c r="BX61" s="39">
        <v>0.4</v>
      </c>
      <c r="BY61" s="39">
        <v>7.0000000000000007E-2</v>
      </c>
      <c r="BZ61" s="39">
        <v>0.27</v>
      </c>
      <c r="CA61" s="39">
        <v>0.33</v>
      </c>
      <c r="CB61" s="39">
        <v>7.0000000000000007E-2</v>
      </c>
      <c r="CC61" s="39">
        <v>0.43</v>
      </c>
      <c r="CD61" s="39">
        <v>0.28999999999999998</v>
      </c>
      <c r="CE61" s="39">
        <v>0.26</v>
      </c>
      <c r="CF61" s="39">
        <v>0.23</v>
      </c>
    </row>
    <row r="62" spans="1:84" x14ac:dyDescent="0.25">
      <c r="A62" s="31" t="str">
        <f t="shared" si="0"/>
        <v>ESCOLA MUNICIPAL JOAO PAULO II9º anoA</v>
      </c>
      <c r="B62" s="31" t="s">
        <v>166</v>
      </c>
      <c r="C62" s="31" t="s">
        <v>179</v>
      </c>
      <c r="D62" s="31" t="s">
        <v>183</v>
      </c>
      <c r="E62" s="31" t="s">
        <v>433</v>
      </c>
      <c r="F62" s="31" t="s">
        <v>87</v>
      </c>
      <c r="G62" s="42">
        <v>25</v>
      </c>
      <c r="H62" s="42">
        <v>25</v>
      </c>
      <c r="I62" s="42">
        <v>26</v>
      </c>
      <c r="J62" s="42">
        <v>26</v>
      </c>
      <c r="K62" s="39">
        <v>0.31</v>
      </c>
      <c r="L62" s="39">
        <v>0.38</v>
      </c>
      <c r="M62" s="39">
        <v>0.69</v>
      </c>
      <c r="N62" s="39">
        <v>0.23</v>
      </c>
      <c r="O62" s="39">
        <v>0.42</v>
      </c>
      <c r="P62" s="39">
        <v>0.35</v>
      </c>
      <c r="Q62" s="39">
        <v>0.42</v>
      </c>
      <c r="R62" s="39">
        <v>0.38</v>
      </c>
      <c r="S62" s="39">
        <v>0.35</v>
      </c>
      <c r="T62" s="39">
        <v>0.54</v>
      </c>
      <c r="U62" s="39">
        <v>0.35</v>
      </c>
      <c r="V62" s="39">
        <v>0.31</v>
      </c>
      <c r="W62" s="39">
        <v>0.57999999999999996</v>
      </c>
      <c r="X62" s="39">
        <v>0.15</v>
      </c>
      <c r="Y62" s="39">
        <v>0.27</v>
      </c>
      <c r="Z62" s="39">
        <v>0.65</v>
      </c>
      <c r="AA62" s="39">
        <v>0.73</v>
      </c>
      <c r="AB62" s="39">
        <v>0.08</v>
      </c>
      <c r="AC62" s="39">
        <v>0.19</v>
      </c>
      <c r="AD62" s="39">
        <v>0.35</v>
      </c>
      <c r="AE62" s="39">
        <v>0.35</v>
      </c>
      <c r="AF62" s="39">
        <v>0.69</v>
      </c>
      <c r="AG62" s="39">
        <v>0.19</v>
      </c>
      <c r="AH62" s="39">
        <v>0.27</v>
      </c>
      <c r="AI62" s="39">
        <v>0.19</v>
      </c>
      <c r="AJ62" s="39">
        <v>0.31</v>
      </c>
      <c r="AK62" s="39">
        <v>0.19</v>
      </c>
      <c r="AL62" s="39">
        <v>0.38</v>
      </c>
      <c r="AM62" s="39">
        <v>0.42</v>
      </c>
      <c r="AN62" s="39">
        <v>0.35</v>
      </c>
      <c r="AO62" s="39">
        <v>0.46</v>
      </c>
      <c r="AP62" s="39">
        <v>0.12</v>
      </c>
      <c r="AQ62" s="39">
        <v>0.38</v>
      </c>
      <c r="AR62" s="39">
        <v>0.15</v>
      </c>
      <c r="AS62" s="39">
        <v>0.31</v>
      </c>
      <c r="AT62" s="39">
        <v>0.35</v>
      </c>
      <c r="AU62" s="39">
        <v>0.5</v>
      </c>
      <c r="AV62" s="39">
        <v>0.35</v>
      </c>
      <c r="AW62" s="39">
        <v>0.23</v>
      </c>
      <c r="AX62" s="39">
        <v>0.23</v>
      </c>
      <c r="AY62" s="39">
        <v>0.54</v>
      </c>
      <c r="AZ62" s="39">
        <v>0.35</v>
      </c>
      <c r="BA62" s="39">
        <v>0.38</v>
      </c>
      <c r="BB62" s="39">
        <v>0.46</v>
      </c>
      <c r="BC62" s="39">
        <v>0.19</v>
      </c>
      <c r="BD62" s="39">
        <v>0.23</v>
      </c>
      <c r="BE62" s="39">
        <v>0.69</v>
      </c>
      <c r="BF62" s="39">
        <v>0.15</v>
      </c>
      <c r="BG62" s="39">
        <v>0.31</v>
      </c>
      <c r="BH62" s="39">
        <v>0.35</v>
      </c>
      <c r="BI62" s="39">
        <v>0.42</v>
      </c>
      <c r="BJ62" s="39">
        <v>0.57999999999999996</v>
      </c>
      <c r="BK62" s="39">
        <v>0.19</v>
      </c>
      <c r="BL62" s="39">
        <v>0.19</v>
      </c>
      <c r="BM62" s="39">
        <v>0.19</v>
      </c>
      <c r="BN62" s="39">
        <v>0.38</v>
      </c>
      <c r="BO62" s="39">
        <v>0.08</v>
      </c>
      <c r="BP62" s="39">
        <v>0.38</v>
      </c>
      <c r="BQ62" s="39">
        <v>0.19</v>
      </c>
      <c r="BR62" s="39">
        <v>0.15</v>
      </c>
      <c r="BS62" s="39">
        <v>0.38</v>
      </c>
      <c r="BT62" s="39">
        <v>0.54</v>
      </c>
      <c r="BU62" s="39">
        <v>0.27</v>
      </c>
      <c r="BV62" s="39">
        <v>0.35</v>
      </c>
      <c r="BW62" s="39">
        <v>0.31</v>
      </c>
      <c r="BX62" s="39">
        <v>0.57999999999999996</v>
      </c>
      <c r="BY62" s="39">
        <v>0.12</v>
      </c>
      <c r="BZ62" s="39">
        <v>0.19</v>
      </c>
      <c r="CA62" s="39">
        <v>0.12</v>
      </c>
      <c r="CB62" s="39">
        <v>0.27</v>
      </c>
      <c r="CC62" s="39">
        <v>0.39</v>
      </c>
      <c r="CD62" s="39">
        <v>0.32</v>
      </c>
      <c r="CE62" s="39">
        <v>0.32</v>
      </c>
      <c r="CF62" s="39">
        <v>0.31</v>
      </c>
    </row>
    <row r="63" spans="1:84" x14ac:dyDescent="0.25">
      <c r="A63" s="31" t="str">
        <f t="shared" si="0"/>
        <v>ESCOLA MUNICIPAL JOAO PAULO II9º anoB</v>
      </c>
      <c r="B63" s="31" t="s">
        <v>166</v>
      </c>
      <c r="C63" s="31" t="s">
        <v>179</v>
      </c>
      <c r="D63" s="31" t="s">
        <v>183</v>
      </c>
      <c r="E63" s="31" t="s">
        <v>433</v>
      </c>
      <c r="F63" s="31" t="s">
        <v>100</v>
      </c>
      <c r="G63" s="42">
        <v>25</v>
      </c>
      <c r="H63" s="42">
        <v>25</v>
      </c>
      <c r="I63" s="42">
        <v>25</v>
      </c>
      <c r="J63" s="42">
        <v>25</v>
      </c>
      <c r="K63" s="39">
        <v>0.28000000000000003</v>
      </c>
      <c r="L63" s="39">
        <v>0.36</v>
      </c>
      <c r="M63" s="39">
        <v>0.72</v>
      </c>
      <c r="N63" s="39">
        <v>0.16</v>
      </c>
      <c r="O63" s="39">
        <v>0.4</v>
      </c>
      <c r="P63" s="39">
        <v>0.32</v>
      </c>
      <c r="Q63" s="39">
        <v>0.32</v>
      </c>
      <c r="R63" s="39">
        <v>0.32</v>
      </c>
      <c r="S63" s="39">
        <v>0.44</v>
      </c>
      <c r="T63" s="39">
        <v>0.32</v>
      </c>
      <c r="U63" s="39">
        <v>0.4</v>
      </c>
      <c r="V63" s="39">
        <v>0.24</v>
      </c>
      <c r="W63" s="39">
        <v>0.28000000000000003</v>
      </c>
      <c r="X63" s="39">
        <v>0.4</v>
      </c>
      <c r="Y63" s="39">
        <v>0.36</v>
      </c>
      <c r="Z63" s="39">
        <v>0.52</v>
      </c>
      <c r="AA63" s="39">
        <v>0.6</v>
      </c>
      <c r="AB63" s="39">
        <v>0.28000000000000003</v>
      </c>
      <c r="AC63" s="39">
        <v>0.12</v>
      </c>
      <c r="AD63" s="39">
        <v>0.16</v>
      </c>
      <c r="AE63" s="39">
        <v>0.44</v>
      </c>
      <c r="AF63" s="39">
        <v>0.52</v>
      </c>
      <c r="AG63" s="39">
        <v>0.12</v>
      </c>
      <c r="AH63" s="39">
        <v>0.28000000000000003</v>
      </c>
      <c r="AI63" s="39">
        <v>0.16</v>
      </c>
      <c r="AJ63" s="39">
        <v>0.44</v>
      </c>
      <c r="AK63" s="39">
        <v>0.16</v>
      </c>
      <c r="AL63" s="39">
        <v>0.36</v>
      </c>
      <c r="AM63" s="39">
        <v>0.32</v>
      </c>
      <c r="AN63" s="39">
        <v>0.12</v>
      </c>
      <c r="AO63" s="39">
        <v>0.28000000000000003</v>
      </c>
      <c r="AP63" s="39">
        <v>0.08</v>
      </c>
      <c r="AQ63" s="39">
        <v>0.28000000000000003</v>
      </c>
      <c r="AR63" s="39">
        <v>0.28000000000000003</v>
      </c>
      <c r="AS63" s="39">
        <v>0.36</v>
      </c>
      <c r="AT63" s="39">
        <v>0.36</v>
      </c>
      <c r="AU63" s="39">
        <v>0.48</v>
      </c>
      <c r="AV63" s="39">
        <v>0.2</v>
      </c>
      <c r="AW63" s="39">
        <v>0.32</v>
      </c>
      <c r="AX63" s="39">
        <v>0.28000000000000003</v>
      </c>
      <c r="AY63" s="39">
        <v>0.44</v>
      </c>
      <c r="AZ63" s="39">
        <v>0.36</v>
      </c>
      <c r="BA63" s="39">
        <v>0.08</v>
      </c>
      <c r="BB63" s="39">
        <v>0.4</v>
      </c>
      <c r="BC63" s="39">
        <v>0.32</v>
      </c>
      <c r="BD63" s="39">
        <v>0.28000000000000003</v>
      </c>
      <c r="BE63" s="39">
        <v>0.64</v>
      </c>
      <c r="BF63" s="39">
        <v>0.08</v>
      </c>
      <c r="BG63" s="39">
        <v>0.32</v>
      </c>
      <c r="BH63" s="39">
        <v>0.24</v>
      </c>
      <c r="BI63" s="39">
        <v>0.44</v>
      </c>
      <c r="BJ63" s="39">
        <v>0.32</v>
      </c>
      <c r="BK63" s="39">
        <v>0.4</v>
      </c>
      <c r="BL63" s="39">
        <v>0.72</v>
      </c>
      <c r="BM63" s="39">
        <v>0.16</v>
      </c>
      <c r="BN63" s="39">
        <v>0.12</v>
      </c>
      <c r="BO63" s="39">
        <v>0.12</v>
      </c>
      <c r="BP63" s="39">
        <v>0.32</v>
      </c>
      <c r="BQ63" s="39">
        <v>0.12</v>
      </c>
      <c r="BR63" s="39">
        <v>0.24</v>
      </c>
      <c r="BS63" s="39">
        <v>0.28000000000000003</v>
      </c>
      <c r="BT63" s="39">
        <v>0.64</v>
      </c>
      <c r="BU63" s="39">
        <v>0.4</v>
      </c>
      <c r="BV63" s="39">
        <v>0.16</v>
      </c>
      <c r="BW63" s="39">
        <v>0.24</v>
      </c>
      <c r="BX63" s="39">
        <v>0.6</v>
      </c>
      <c r="BY63" s="39">
        <v>0.28000000000000003</v>
      </c>
      <c r="BZ63" s="39">
        <v>0.32</v>
      </c>
      <c r="CA63" s="39">
        <v>0.4</v>
      </c>
      <c r="CB63" s="39">
        <v>0.2</v>
      </c>
      <c r="CC63" s="39">
        <v>0.35</v>
      </c>
      <c r="CD63" s="39">
        <v>0.28999999999999998</v>
      </c>
      <c r="CE63" s="39">
        <v>0.31</v>
      </c>
      <c r="CF63" s="39">
        <v>0.35</v>
      </c>
    </row>
    <row r="64" spans="1:84" x14ac:dyDescent="0.25">
      <c r="A64" s="31" t="str">
        <f t="shared" si="0"/>
        <v>ESCOLA MUNICIPAL AYRTON SENNA9º anoA</v>
      </c>
      <c r="B64" s="31" t="s">
        <v>264</v>
      </c>
      <c r="C64" s="31" t="s">
        <v>275</v>
      </c>
      <c r="D64" s="31" t="s">
        <v>276</v>
      </c>
      <c r="E64" s="31" t="s">
        <v>433</v>
      </c>
      <c r="F64" s="31" t="s">
        <v>87</v>
      </c>
      <c r="G64" s="42">
        <v>15</v>
      </c>
      <c r="H64" s="42">
        <v>15</v>
      </c>
      <c r="I64" s="42">
        <v>15</v>
      </c>
      <c r="J64" s="42">
        <v>15</v>
      </c>
      <c r="K64" s="39">
        <v>0.6</v>
      </c>
      <c r="L64" s="39">
        <v>0.6</v>
      </c>
      <c r="M64" s="39">
        <v>0.73</v>
      </c>
      <c r="N64" s="39">
        <v>0.13</v>
      </c>
      <c r="O64" s="39">
        <v>0.2</v>
      </c>
      <c r="P64" s="39">
        <v>0.67</v>
      </c>
      <c r="Q64" s="39">
        <v>0.4</v>
      </c>
      <c r="R64" s="39">
        <v>0.27</v>
      </c>
      <c r="S64" s="39">
        <v>0.4</v>
      </c>
      <c r="T64" s="39">
        <v>0.6</v>
      </c>
      <c r="U64" s="39">
        <v>0.13</v>
      </c>
      <c r="V64" s="39">
        <v>0.4</v>
      </c>
      <c r="W64" s="39">
        <v>0.4</v>
      </c>
      <c r="X64" s="39">
        <v>7.0000000000000007E-2</v>
      </c>
      <c r="Y64" s="39">
        <v>0.2</v>
      </c>
      <c r="Z64" s="39">
        <v>0.27</v>
      </c>
      <c r="AA64" s="39">
        <v>0.67</v>
      </c>
      <c r="AB64" s="39">
        <v>7.0000000000000007E-2</v>
      </c>
      <c r="AC64" s="39">
        <v>0.2</v>
      </c>
      <c r="AD64" s="39">
        <v>0.2</v>
      </c>
      <c r="AE64" s="39">
        <v>0.33</v>
      </c>
      <c r="AF64" s="39">
        <v>0.47</v>
      </c>
      <c r="AG64" s="39">
        <v>0.6</v>
      </c>
      <c r="AH64" s="39">
        <v>0.13</v>
      </c>
      <c r="AI64" s="39">
        <v>0.47</v>
      </c>
      <c r="AJ64" s="39">
        <v>0.73</v>
      </c>
      <c r="AK64" s="39">
        <v>0.2</v>
      </c>
      <c r="AL64" s="39">
        <v>0.2</v>
      </c>
      <c r="AM64" s="39">
        <v>0.27</v>
      </c>
      <c r="AN64" s="39">
        <v>7.0000000000000007E-2</v>
      </c>
      <c r="AO64" s="39">
        <v>0.47</v>
      </c>
      <c r="AP64" s="39">
        <v>0.27</v>
      </c>
      <c r="AQ64" s="39">
        <v>0.33</v>
      </c>
      <c r="AR64" s="39">
        <v>0.2</v>
      </c>
      <c r="AS64" s="39">
        <v>0.27</v>
      </c>
      <c r="AT64" s="39">
        <v>0.4</v>
      </c>
      <c r="AU64" s="39">
        <v>0.33</v>
      </c>
      <c r="AV64" s="39">
        <v>0.2</v>
      </c>
      <c r="AW64" s="39">
        <v>0.27</v>
      </c>
      <c r="AX64" s="39">
        <v>0.47</v>
      </c>
      <c r="AY64" s="39">
        <v>0.4</v>
      </c>
      <c r="AZ64" s="39">
        <v>0.33</v>
      </c>
      <c r="BA64" s="39">
        <v>0.47</v>
      </c>
      <c r="BB64" s="39">
        <v>0.33</v>
      </c>
      <c r="BC64" s="39">
        <v>0.2</v>
      </c>
      <c r="BD64" s="39">
        <v>0.53</v>
      </c>
      <c r="BE64" s="39">
        <v>0.33</v>
      </c>
      <c r="BF64" s="39">
        <v>0.27</v>
      </c>
      <c r="BG64" s="39">
        <v>0.13</v>
      </c>
      <c r="BH64" s="39">
        <v>0.33</v>
      </c>
      <c r="BI64" s="39">
        <v>0.4</v>
      </c>
      <c r="BJ64" s="39">
        <v>0.33</v>
      </c>
      <c r="BK64" s="39">
        <v>0.47</v>
      </c>
      <c r="BL64" s="39">
        <v>0.13</v>
      </c>
      <c r="BM64" s="39">
        <v>0.2</v>
      </c>
      <c r="BN64" s="39">
        <v>0.2</v>
      </c>
      <c r="BO64" s="39">
        <v>0.4</v>
      </c>
      <c r="BP64" s="39">
        <v>0.2</v>
      </c>
      <c r="BQ64" s="39">
        <v>0.73</v>
      </c>
      <c r="BR64" s="39">
        <v>0</v>
      </c>
      <c r="BS64" s="39">
        <v>0.53</v>
      </c>
      <c r="BT64" s="39">
        <v>0.67</v>
      </c>
      <c r="BU64" s="39">
        <v>7.0000000000000007E-2</v>
      </c>
      <c r="BV64" s="39">
        <v>0.27</v>
      </c>
      <c r="BW64" s="39">
        <v>0.2</v>
      </c>
      <c r="BX64" s="39">
        <v>0.6</v>
      </c>
      <c r="BY64" s="39">
        <v>0.27</v>
      </c>
      <c r="BZ64" s="39">
        <v>0.33</v>
      </c>
      <c r="CA64" s="39">
        <v>0.2</v>
      </c>
      <c r="CB64" s="39">
        <v>0.27</v>
      </c>
      <c r="CC64" s="39">
        <v>0.36</v>
      </c>
      <c r="CD64" s="39">
        <v>0.33</v>
      </c>
      <c r="CE64" s="39">
        <v>0.32</v>
      </c>
      <c r="CF64" s="39">
        <v>0.34</v>
      </c>
    </row>
    <row r="65" spans="1:84" x14ac:dyDescent="0.25">
      <c r="A65" s="31" t="str">
        <f t="shared" si="0"/>
        <v>ESCOLA MUNICIPAL AYRTON SENNA9º anoB</v>
      </c>
      <c r="B65" s="31" t="s">
        <v>264</v>
      </c>
      <c r="C65" s="31" t="s">
        <v>275</v>
      </c>
      <c r="D65" s="31" t="s">
        <v>276</v>
      </c>
      <c r="E65" s="31" t="s">
        <v>433</v>
      </c>
      <c r="F65" s="31" t="s">
        <v>100</v>
      </c>
      <c r="G65" s="42">
        <v>9</v>
      </c>
      <c r="H65" s="42">
        <v>9</v>
      </c>
      <c r="I65" s="42">
        <v>9</v>
      </c>
      <c r="J65" s="42">
        <v>9</v>
      </c>
      <c r="K65" s="39">
        <v>0.5</v>
      </c>
      <c r="L65" s="39">
        <v>0.5</v>
      </c>
      <c r="M65" s="39">
        <v>0.7</v>
      </c>
      <c r="N65" s="39">
        <v>0.2</v>
      </c>
      <c r="O65" s="39">
        <v>0.4</v>
      </c>
      <c r="P65" s="39">
        <v>0.1</v>
      </c>
      <c r="Q65" s="39">
        <v>0.3</v>
      </c>
      <c r="R65" s="39">
        <v>0.2</v>
      </c>
      <c r="S65" s="39">
        <v>0.3</v>
      </c>
      <c r="T65" s="39">
        <v>0.3</v>
      </c>
      <c r="U65" s="39">
        <v>0.3</v>
      </c>
      <c r="V65" s="39">
        <v>0.4</v>
      </c>
      <c r="W65" s="39">
        <v>0.2</v>
      </c>
      <c r="X65" s="39">
        <v>0</v>
      </c>
      <c r="Y65" s="39">
        <v>0.1</v>
      </c>
      <c r="Z65" s="39">
        <v>0.5</v>
      </c>
      <c r="AA65" s="39">
        <v>0.7</v>
      </c>
      <c r="AB65" s="39">
        <v>0.1</v>
      </c>
      <c r="AC65" s="39">
        <v>0.3</v>
      </c>
      <c r="AD65" s="39">
        <v>0.2</v>
      </c>
      <c r="AE65" s="39">
        <v>0.3</v>
      </c>
      <c r="AF65" s="39">
        <v>0.6</v>
      </c>
      <c r="AG65" s="39">
        <v>0</v>
      </c>
      <c r="AH65" s="39">
        <v>0.4</v>
      </c>
      <c r="AI65" s="39">
        <v>0.2</v>
      </c>
      <c r="AJ65" s="39">
        <v>0.7</v>
      </c>
      <c r="AK65" s="39">
        <v>0.1</v>
      </c>
      <c r="AL65" s="39">
        <v>0.4</v>
      </c>
      <c r="AM65" s="39">
        <v>0.1</v>
      </c>
      <c r="AN65" s="39">
        <v>0</v>
      </c>
      <c r="AO65" s="39">
        <v>0.1</v>
      </c>
      <c r="AP65" s="39">
        <v>0.3</v>
      </c>
      <c r="AQ65" s="39">
        <v>0.2</v>
      </c>
      <c r="AR65" s="39">
        <v>0.5</v>
      </c>
      <c r="AS65" s="39">
        <v>0.6</v>
      </c>
      <c r="AT65" s="39">
        <v>0.4</v>
      </c>
      <c r="AU65" s="39">
        <v>0.5</v>
      </c>
      <c r="AV65" s="39">
        <v>0.1</v>
      </c>
      <c r="AW65" s="39">
        <v>0.4</v>
      </c>
      <c r="AX65" s="39">
        <v>0.6</v>
      </c>
      <c r="AY65" s="39">
        <v>0.3</v>
      </c>
      <c r="AZ65" s="39">
        <v>0.3</v>
      </c>
      <c r="BA65" s="39">
        <v>0.4</v>
      </c>
      <c r="BB65" s="39">
        <v>0.3</v>
      </c>
      <c r="BC65" s="39">
        <v>0.1</v>
      </c>
      <c r="BD65" s="39">
        <v>0.2</v>
      </c>
      <c r="BE65" s="39">
        <v>0.6</v>
      </c>
      <c r="BF65" s="39">
        <v>0.2</v>
      </c>
      <c r="BG65" s="39">
        <v>0.5</v>
      </c>
      <c r="BH65" s="39">
        <v>0.6</v>
      </c>
      <c r="BI65" s="39">
        <v>0.3</v>
      </c>
      <c r="BJ65" s="39">
        <v>0.5</v>
      </c>
      <c r="BK65" s="39">
        <v>0.6</v>
      </c>
      <c r="BL65" s="39">
        <v>0</v>
      </c>
      <c r="BM65" s="39">
        <v>0</v>
      </c>
      <c r="BN65" s="39">
        <v>0.1</v>
      </c>
      <c r="BO65" s="39">
        <v>0.1</v>
      </c>
      <c r="BP65" s="39">
        <v>0.5</v>
      </c>
      <c r="BQ65" s="39">
        <v>0.3</v>
      </c>
      <c r="BR65" s="39">
        <v>0.2</v>
      </c>
      <c r="BS65" s="39">
        <v>0.4</v>
      </c>
      <c r="BT65" s="39">
        <v>0.4</v>
      </c>
      <c r="BU65" s="39">
        <v>0.5</v>
      </c>
      <c r="BV65" s="39">
        <v>0.2</v>
      </c>
      <c r="BW65" s="39">
        <v>0.1</v>
      </c>
      <c r="BX65" s="39">
        <v>0.5</v>
      </c>
      <c r="BY65" s="39">
        <v>0.3</v>
      </c>
      <c r="BZ65" s="39">
        <v>0.4</v>
      </c>
      <c r="CA65" s="39">
        <v>0.2</v>
      </c>
      <c r="CB65" s="39">
        <v>0.4</v>
      </c>
      <c r="CC65" s="39">
        <v>0.32</v>
      </c>
      <c r="CD65" s="39">
        <v>0.33</v>
      </c>
      <c r="CE65" s="39">
        <v>0.31</v>
      </c>
      <c r="CF65" s="39">
        <v>0.34</v>
      </c>
    </row>
    <row r="66" spans="1:84" x14ac:dyDescent="0.25">
      <c r="A66" s="31" t="str">
        <f t="shared" si="0"/>
        <v>ESCOLA MUNICIPAL PEDRO BENTO DA LUZ9º anounica</v>
      </c>
      <c r="B66" s="31" t="s">
        <v>78</v>
      </c>
      <c r="C66" s="31" t="s">
        <v>125</v>
      </c>
      <c r="D66" s="31" t="s">
        <v>135</v>
      </c>
      <c r="E66" s="31" t="s">
        <v>433</v>
      </c>
      <c r="F66" s="31" t="s">
        <v>381</v>
      </c>
      <c r="G66" s="43">
        <v>12</v>
      </c>
      <c r="H66" s="43">
        <v>12</v>
      </c>
      <c r="I66" s="43">
        <v>12</v>
      </c>
      <c r="J66" s="43">
        <v>12</v>
      </c>
      <c r="K66" s="39">
        <v>0.08</v>
      </c>
      <c r="L66" s="39">
        <v>0.42</v>
      </c>
      <c r="M66" s="39">
        <v>0.57999999999999996</v>
      </c>
      <c r="N66" s="39">
        <v>0.33</v>
      </c>
      <c r="O66" s="39">
        <v>0.25</v>
      </c>
      <c r="P66" s="39">
        <v>0.42</v>
      </c>
      <c r="Q66" s="39">
        <v>0.25</v>
      </c>
      <c r="R66" s="39">
        <v>0.17</v>
      </c>
      <c r="S66" s="39">
        <v>0.33</v>
      </c>
      <c r="T66" s="39">
        <v>0.33</v>
      </c>
      <c r="U66" s="39">
        <v>0.25</v>
      </c>
      <c r="V66" s="39">
        <v>0.08</v>
      </c>
      <c r="W66" s="39">
        <v>0.17</v>
      </c>
      <c r="X66" s="39">
        <v>0.33</v>
      </c>
      <c r="Y66" s="39">
        <v>0.33</v>
      </c>
      <c r="Z66" s="39">
        <v>0.5</v>
      </c>
      <c r="AA66" s="39">
        <v>0.5</v>
      </c>
      <c r="AB66" s="39">
        <v>0.25</v>
      </c>
      <c r="AC66" s="39">
        <v>0.17</v>
      </c>
      <c r="AD66" s="39">
        <v>0.17</v>
      </c>
      <c r="AE66" s="39">
        <v>0.25</v>
      </c>
      <c r="AF66" s="39">
        <v>0.33</v>
      </c>
      <c r="AG66" s="39">
        <v>0.25</v>
      </c>
      <c r="AH66" s="39">
        <v>0.25</v>
      </c>
      <c r="AI66" s="39">
        <v>0.17</v>
      </c>
      <c r="AJ66" s="39">
        <v>0.33</v>
      </c>
      <c r="AK66" s="39">
        <v>0.42</v>
      </c>
      <c r="AL66" s="39">
        <v>0.25</v>
      </c>
      <c r="AM66" s="39">
        <v>0.17</v>
      </c>
      <c r="AN66" s="39">
        <v>0.42</v>
      </c>
      <c r="AO66" s="39">
        <v>0.08</v>
      </c>
      <c r="AP66" s="39">
        <v>0.08</v>
      </c>
      <c r="AQ66" s="39">
        <v>0.17</v>
      </c>
      <c r="AR66" s="39">
        <v>0.25</v>
      </c>
      <c r="AS66" s="39">
        <v>0.42</v>
      </c>
      <c r="AT66" s="39">
        <v>0.25</v>
      </c>
      <c r="AU66" s="39">
        <v>0.42</v>
      </c>
      <c r="AV66" s="39">
        <v>0.08</v>
      </c>
      <c r="AW66" s="39">
        <v>0.08</v>
      </c>
      <c r="AX66" s="39">
        <v>0.25</v>
      </c>
      <c r="AY66" s="39">
        <v>0.5</v>
      </c>
      <c r="AZ66" s="39">
        <v>0.33</v>
      </c>
      <c r="BA66" s="39">
        <v>0.57999999999999996</v>
      </c>
      <c r="BB66" s="39">
        <v>0.5</v>
      </c>
      <c r="BC66" s="39">
        <v>0.33</v>
      </c>
      <c r="BD66" s="39">
        <v>0.42</v>
      </c>
      <c r="BE66" s="39">
        <v>0.57999999999999996</v>
      </c>
      <c r="BF66" s="39">
        <v>0.17</v>
      </c>
      <c r="BG66" s="39">
        <v>0.42</v>
      </c>
      <c r="BH66" s="39">
        <v>0</v>
      </c>
      <c r="BI66" s="39">
        <v>0.17</v>
      </c>
      <c r="BJ66" s="39">
        <v>0.75</v>
      </c>
      <c r="BK66" s="39">
        <v>0.67</v>
      </c>
      <c r="BL66" s="39">
        <v>0.33</v>
      </c>
      <c r="BM66" s="39">
        <v>0.25</v>
      </c>
      <c r="BN66" s="39">
        <v>0.25</v>
      </c>
      <c r="BO66" s="39">
        <v>0.25</v>
      </c>
      <c r="BP66" s="39">
        <v>0.25</v>
      </c>
      <c r="BQ66" s="39">
        <v>0.42</v>
      </c>
      <c r="BR66" s="39">
        <v>0.25</v>
      </c>
      <c r="BS66" s="39">
        <v>0.33</v>
      </c>
      <c r="BT66" s="39">
        <v>0.67</v>
      </c>
      <c r="BU66" s="39">
        <v>0.42</v>
      </c>
      <c r="BV66" s="39">
        <v>0.42</v>
      </c>
      <c r="BW66" s="39">
        <v>0.42</v>
      </c>
      <c r="BX66" s="39">
        <v>0.33</v>
      </c>
      <c r="BY66" s="39">
        <v>0.25</v>
      </c>
      <c r="BZ66" s="39">
        <v>0.42</v>
      </c>
      <c r="CA66" s="39">
        <v>0.25</v>
      </c>
      <c r="CB66" s="39">
        <v>0.42</v>
      </c>
      <c r="CC66" s="39">
        <v>0.3</v>
      </c>
      <c r="CD66" s="39">
        <v>0.25</v>
      </c>
      <c r="CE66" s="39">
        <v>0.37</v>
      </c>
      <c r="CF66" s="39">
        <v>0.39</v>
      </c>
    </row>
    <row r="67" spans="1:84" x14ac:dyDescent="0.25">
      <c r="A67" s="31" t="str">
        <f t="shared" si="0"/>
        <v>ESC MUNICIPAL PADRE VITORIO9º anounica</v>
      </c>
      <c r="B67" s="31" t="s">
        <v>166</v>
      </c>
      <c r="C67" s="31" t="s">
        <v>166</v>
      </c>
      <c r="D67" s="31" t="s">
        <v>398</v>
      </c>
      <c r="E67" s="31" t="s">
        <v>433</v>
      </c>
      <c r="F67" s="31" t="s">
        <v>381</v>
      </c>
      <c r="G67" s="43">
        <v>15</v>
      </c>
      <c r="H67" s="43">
        <v>15</v>
      </c>
      <c r="I67" s="43">
        <v>15</v>
      </c>
      <c r="J67" s="43">
        <v>15</v>
      </c>
      <c r="K67" s="39">
        <v>0.4</v>
      </c>
      <c r="L67" s="39">
        <v>0.53</v>
      </c>
      <c r="M67" s="39">
        <v>0.67</v>
      </c>
      <c r="N67" s="39">
        <v>7.0000000000000007E-2</v>
      </c>
      <c r="O67" s="39">
        <v>0.27</v>
      </c>
      <c r="P67" s="39">
        <v>0.27</v>
      </c>
      <c r="Q67" s="39">
        <v>0.33</v>
      </c>
      <c r="R67" s="39">
        <v>0.2</v>
      </c>
      <c r="S67" s="39">
        <v>0.4</v>
      </c>
      <c r="T67" s="39">
        <v>0.27</v>
      </c>
      <c r="U67" s="39">
        <v>0.27</v>
      </c>
      <c r="V67" s="39">
        <v>7.0000000000000007E-2</v>
      </c>
      <c r="W67" s="39">
        <v>0.27</v>
      </c>
      <c r="X67" s="39">
        <v>0.27</v>
      </c>
      <c r="Y67" s="39">
        <v>0.33</v>
      </c>
      <c r="Z67" s="39">
        <v>0.47</v>
      </c>
      <c r="AA67" s="39">
        <v>0.6</v>
      </c>
      <c r="AB67" s="39">
        <v>0.13</v>
      </c>
      <c r="AC67" s="39">
        <v>0.13</v>
      </c>
      <c r="AD67" s="39">
        <v>7.0000000000000007E-2</v>
      </c>
      <c r="AE67" s="39">
        <v>0.33</v>
      </c>
      <c r="AF67" s="39">
        <v>0.33</v>
      </c>
      <c r="AG67" s="39">
        <v>0.2</v>
      </c>
      <c r="AH67" s="39">
        <v>0.4</v>
      </c>
      <c r="AI67" s="39">
        <v>0.27</v>
      </c>
      <c r="AJ67" s="39">
        <v>0.53</v>
      </c>
      <c r="AK67" s="39">
        <v>7.0000000000000007E-2</v>
      </c>
      <c r="AL67" s="39">
        <v>0.4</v>
      </c>
      <c r="AM67" s="39">
        <v>0.13</v>
      </c>
      <c r="AN67" s="39">
        <v>0.2</v>
      </c>
      <c r="AO67" s="39">
        <v>0.53</v>
      </c>
      <c r="AP67" s="39">
        <v>7.0000000000000007E-2</v>
      </c>
      <c r="AQ67" s="39">
        <v>0.33</v>
      </c>
      <c r="AR67" s="39">
        <v>0.33</v>
      </c>
      <c r="AS67" s="39">
        <v>0.4</v>
      </c>
      <c r="AT67" s="39">
        <v>0.27</v>
      </c>
      <c r="AU67" s="39">
        <v>0.4</v>
      </c>
      <c r="AV67" s="39">
        <v>0.13</v>
      </c>
      <c r="AW67" s="39">
        <v>0.27</v>
      </c>
      <c r="AX67" s="39">
        <v>0.27</v>
      </c>
      <c r="AY67" s="39">
        <v>0.8</v>
      </c>
      <c r="AZ67" s="39">
        <v>0.13</v>
      </c>
      <c r="BA67" s="39">
        <v>0.53</v>
      </c>
      <c r="BB67" s="39">
        <v>0.47</v>
      </c>
      <c r="BC67" s="39">
        <v>0.2</v>
      </c>
      <c r="BD67" s="39">
        <v>0.2</v>
      </c>
      <c r="BE67" s="39">
        <v>0.53</v>
      </c>
      <c r="BF67" s="39">
        <v>0</v>
      </c>
      <c r="BG67" s="39">
        <v>0.47</v>
      </c>
      <c r="BH67" s="39">
        <v>0.47</v>
      </c>
      <c r="BI67" s="39">
        <v>0.73</v>
      </c>
      <c r="BJ67" s="39">
        <v>0.2</v>
      </c>
      <c r="BK67" s="39">
        <v>0.33</v>
      </c>
      <c r="BL67" s="39">
        <v>0.8</v>
      </c>
      <c r="BM67" s="39">
        <v>0.13</v>
      </c>
      <c r="BN67" s="39">
        <v>0.6</v>
      </c>
      <c r="BO67" s="39">
        <v>7.0000000000000007E-2</v>
      </c>
      <c r="BP67" s="39">
        <v>7.0000000000000007E-2</v>
      </c>
      <c r="BQ67" s="39">
        <v>0.6</v>
      </c>
      <c r="BR67" s="39">
        <v>7.0000000000000007E-2</v>
      </c>
      <c r="BS67" s="39">
        <v>0.13</v>
      </c>
      <c r="BT67" s="39">
        <v>0.87</v>
      </c>
      <c r="BU67" s="39">
        <v>0.13</v>
      </c>
      <c r="BV67" s="39">
        <v>0</v>
      </c>
      <c r="BW67" s="39">
        <v>0.2</v>
      </c>
      <c r="BX67" s="39">
        <v>0.73</v>
      </c>
      <c r="BY67" s="39">
        <v>0</v>
      </c>
      <c r="BZ67" s="39">
        <v>0.33</v>
      </c>
      <c r="CA67" s="39">
        <v>0.67</v>
      </c>
      <c r="CB67" s="39">
        <v>0.13</v>
      </c>
      <c r="CC67" s="39">
        <v>0.3</v>
      </c>
      <c r="CD67" s="39">
        <v>0.28999999999999998</v>
      </c>
      <c r="CE67" s="39">
        <v>0.37</v>
      </c>
      <c r="CF67" s="39">
        <v>0.32</v>
      </c>
    </row>
    <row r="68" spans="1:84" x14ac:dyDescent="0.25">
      <c r="A68" s="31" t="str">
        <f t="shared" si="0"/>
        <v>ESCOLA MUNICIPAL MARGARIDA OLIVEIRA DE SOUSA9º anounica</v>
      </c>
      <c r="B68" s="31" t="s">
        <v>240</v>
      </c>
      <c r="C68" s="31" t="s">
        <v>254</v>
      </c>
      <c r="D68" s="31" t="s">
        <v>256</v>
      </c>
      <c r="E68" s="31" t="s">
        <v>433</v>
      </c>
      <c r="F68" s="31" t="s">
        <v>381</v>
      </c>
      <c r="G68" s="42">
        <v>13</v>
      </c>
      <c r="H68" s="42">
        <v>13</v>
      </c>
      <c r="I68" s="42">
        <v>14</v>
      </c>
      <c r="J68" s="42">
        <v>14</v>
      </c>
      <c r="K68" s="39">
        <v>0.21</v>
      </c>
      <c r="L68" s="39">
        <v>0.36</v>
      </c>
      <c r="M68" s="39">
        <v>0.36</v>
      </c>
      <c r="N68" s="39">
        <v>0.21</v>
      </c>
      <c r="O68" s="39">
        <v>0.14000000000000001</v>
      </c>
      <c r="P68" s="39">
        <v>7.0000000000000007E-2</v>
      </c>
      <c r="Q68" s="39">
        <v>0.21</v>
      </c>
      <c r="R68" s="39">
        <v>0.43</v>
      </c>
      <c r="S68" s="39">
        <v>0.28999999999999998</v>
      </c>
      <c r="T68" s="39">
        <v>0.5</v>
      </c>
      <c r="U68" s="39">
        <v>0.28999999999999998</v>
      </c>
      <c r="V68" s="39">
        <v>0.14000000000000001</v>
      </c>
      <c r="W68" s="39">
        <v>0</v>
      </c>
      <c r="X68" s="39">
        <v>0.14000000000000001</v>
      </c>
      <c r="Y68" s="39">
        <v>0.28999999999999998</v>
      </c>
      <c r="Z68" s="39">
        <v>0.21</v>
      </c>
      <c r="AA68" s="39">
        <v>0.56999999999999995</v>
      </c>
      <c r="AB68" s="39">
        <v>7.0000000000000007E-2</v>
      </c>
      <c r="AC68" s="39">
        <v>7.0000000000000007E-2</v>
      </c>
      <c r="AD68" s="39">
        <v>0.14000000000000001</v>
      </c>
      <c r="AE68" s="39">
        <v>0.14000000000000001</v>
      </c>
      <c r="AF68" s="39">
        <v>0.28999999999999998</v>
      </c>
      <c r="AG68" s="39">
        <v>0.14000000000000001</v>
      </c>
      <c r="AH68" s="39">
        <v>7.0000000000000007E-2</v>
      </c>
      <c r="AI68" s="39">
        <v>0.36</v>
      </c>
      <c r="AJ68" s="39">
        <v>0.28999999999999998</v>
      </c>
      <c r="AK68" s="39">
        <v>0.43</v>
      </c>
      <c r="AL68" s="39">
        <v>0.21</v>
      </c>
      <c r="AM68" s="39">
        <v>7.0000000000000007E-2</v>
      </c>
      <c r="AN68" s="39">
        <v>0.28999999999999998</v>
      </c>
      <c r="AO68" s="39">
        <v>0.43</v>
      </c>
      <c r="AP68" s="39">
        <v>0.28999999999999998</v>
      </c>
      <c r="AQ68" s="39">
        <v>7.0000000000000007E-2</v>
      </c>
      <c r="AR68" s="39">
        <v>0.14000000000000001</v>
      </c>
      <c r="AS68" s="39">
        <v>0.28999999999999998</v>
      </c>
      <c r="AT68" s="39">
        <v>0.36</v>
      </c>
      <c r="AU68" s="39">
        <v>0.5</v>
      </c>
      <c r="AV68" s="39">
        <v>0.14000000000000001</v>
      </c>
      <c r="AW68" s="39">
        <v>0.14000000000000001</v>
      </c>
      <c r="AX68" s="39">
        <v>0.43</v>
      </c>
      <c r="AY68" s="39">
        <v>0.56999999999999995</v>
      </c>
      <c r="AZ68" s="39">
        <v>0.28999999999999998</v>
      </c>
      <c r="BA68" s="39">
        <v>0.21</v>
      </c>
      <c r="BB68" s="39">
        <v>0.43</v>
      </c>
      <c r="BC68" s="39">
        <v>0.28999999999999998</v>
      </c>
      <c r="BD68" s="39">
        <v>0.28999999999999998</v>
      </c>
      <c r="BE68" s="39">
        <v>0.79</v>
      </c>
      <c r="BF68" s="39">
        <v>0</v>
      </c>
      <c r="BG68" s="39">
        <v>0.14000000000000001</v>
      </c>
      <c r="BH68" s="39">
        <v>0.21</v>
      </c>
      <c r="BI68" s="39">
        <v>0.43</v>
      </c>
      <c r="BJ68" s="39">
        <v>0.64</v>
      </c>
      <c r="BK68" s="39">
        <v>0.28999999999999998</v>
      </c>
      <c r="BL68" s="39">
        <v>0.56999999999999995</v>
      </c>
      <c r="BM68" s="39">
        <v>0.14000000000000001</v>
      </c>
      <c r="BN68" s="39">
        <v>0.28999999999999998</v>
      </c>
      <c r="BO68" s="39">
        <v>0.28999999999999998</v>
      </c>
      <c r="BP68" s="39">
        <v>0.43</v>
      </c>
      <c r="BQ68" s="39">
        <v>0.21</v>
      </c>
      <c r="BR68" s="39">
        <v>0.14000000000000001</v>
      </c>
      <c r="BS68" s="39">
        <v>0.21</v>
      </c>
      <c r="BT68" s="39">
        <v>0.71</v>
      </c>
      <c r="BU68" s="39">
        <v>0.14000000000000001</v>
      </c>
      <c r="BV68" s="39">
        <v>0.14000000000000001</v>
      </c>
      <c r="BW68" s="39">
        <v>0.28999999999999998</v>
      </c>
      <c r="BX68" s="39">
        <v>0.5</v>
      </c>
      <c r="BY68" s="39">
        <v>0.21</v>
      </c>
      <c r="BZ68" s="39">
        <v>0.28999999999999998</v>
      </c>
      <c r="CA68" s="39">
        <v>0.14000000000000001</v>
      </c>
      <c r="CB68" s="39">
        <v>7.0000000000000007E-2</v>
      </c>
      <c r="CC68" s="39">
        <v>0.24</v>
      </c>
      <c r="CD68" s="39">
        <v>0.25</v>
      </c>
      <c r="CE68" s="39">
        <v>0.33</v>
      </c>
      <c r="CF68" s="39">
        <v>0.27</v>
      </c>
    </row>
    <row r="69" spans="1:84" x14ac:dyDescent="0.25">
      <c r="A69" s="31" t="str">
        <f t="shared" si="0"/>
        <v>ESCOLA MUNICIPAL PEDRO RODRIGUES NETO9º ano10</v>
      </c>
      <c r="B69" s="31" t="s">
        <v>342</v>
      </c>
      <c r="C69" s="31" t="s">
        <v>353</v>
      </c>
      <c r="D69" s="31" t="s">
        <v>354</v>
      </c>
      <c r="E69" s="31" t="s">
        <v>433</v>
      </c>
      <c r="F69" s="31">
        <v>10</v>
      </c>
      <c r="G69" s="42">
        <v>13</v>
      </c>
      <c r="H69" s="42">
        <v>13</v>
      </c>
      <c r="I69" s="42">
        <v>13</v>
      </c>
      <c r="J69" s="42">
        <v>13</v>
      </c>
      <c r="K69" s="39">
        <v>0.31</v>
      </c>
      <c r="L69" s="39">
        <v>0.46</v>
      </c>
      <c r="M69" s="39">
        <v>0.69</v>
      </c>
      <c r="N69" s="39">
        <v>0.15</v>
      </c>
      <c r="O69" s="39">
        <v>0.46</v>
      </c>
      <c r="P69" s="39">
        <v>0.15</v>
      </c>
      <c r="Q69" s="39">
        <v>0.38</v>
      </c>
      <c r="R69" s="39">
        <v>0.23</v>
      </c>
      <c r="S69" s="39">
        <v>0.23</v>
      </c>
      <c r="T69" s="39">
        <v>0.38</v>
      </c>
      <c r="U69" s="39">
        <v>0.23</v>
      </c>
      <c r="V69" s="39">
        <v>0.15</v>
      </c>
      <c r="W69" s="39">
        <v>0.38</v>
      </c>
      <c r="X69" s="39">
        <v>0.15</v>
      </c>
      <c r="Y69" s="39">
        <v>0.38</v>
      </c>
      <c r="Z69" s="39">
        <v>0.38</v>
      </c>
      <c r="AA69" s="39">
        <v>0.31</v>
      </c>
      <c r="AB69" s="39">
        <v>0.15</v>
      </c>
      <c r="AC69" s="39">
        <v>0.08</v>
      </c>
      <c r="AD69" s="39">
        <v>0.31</v>
      </c>
      <c r="AE69" s="39">
        <v>0.08</v>
      </c>
      <c r="AF69" s="39">
        <v>0.54</v>
      </c>
      <c r="AG69" s="39">
        <v>0.08</v>
      </c>
      <c r="AH69" s="39">
        <v>0.31</v>
      </c>
      <c r="AI69" s="39">
        <v>0.15</v>
      </c>
      <c r="AJ69" s="39">
        <v>0.38</v>
      </c>
      <c r="AK69" s="39">
        <v>0.23</v>
      </c>
      <c r="AL69" s="39">
        <v>0.38</v>
      </c>
      <c r="AM69" s="39">
        <v>0.08</v>
      </c>
      <c r="AN69" s="39">
        <v>0.31</v>
      </c>
      <c r="AO69" s="39">
        <v>0.31</v>
      </c>
      <c r="AP69" s="39">
        <v>0.15</v>
      </c>
      <c r="AQ69" s="39">
        <v>0.38</v>
      </c>
      <c r="AR69" s="39">
        <v>0.31</v>
      </c>
      <c r="AS69" s="39">
        <v>0.46</v>
      </c>
      <c r="AT69" s="39">
        <v>0.38</v>
      </c>
      <c r="AU69" s="39">
        <v>0.31</v>
      </c>
      <c r="AV69" s="39">
        <v>0.15</v>
      </c>
      <c r="AW69" s="39">
        <v>0.31</v>
      </c>
      <c r="AX69" s="39">
        <v>0.31</v>
      </c>
      <c r="AY69" s="39">
        <v>0.54</v>
      </c>
      <c r="AZ69" s="39">
        <v>0.38</v>
      </c>
      <c r="BA69" s="39">
        <v>0.08</v>
      </c>
      <c r="BB69" s="39">
        <v>0.23</v>
      </c>
      <c r="BC69" s="39">
        <v>0.38</v>
      </c>
      <c r="BD69" s="39">
        <v>0.38</v>
      </c>
      <c r="BE69" s="39">
        <v>0.62</v>
      </c>
      <c r="BF69" s="39">
        <v>0.15</v>
      </c>
      <c r="BG69" s="39">
        <v>0.08</v>
      </c>
      <c r="BH69" s="39">
        <v>0.15</v>
      </c>
      <c r="BI69" s="39">
        <v>0.23</v>
      </c>
      <c r="BJ69" s="39">
        <v>0.62</v>
      </c>
      <c r="BK69" s="39">
        <v>0.23</v>
      </c>
      <c r="BL69" s="39">
        <v>0.62</v>
      </c>
      <c r="BM69" s="39">
        <v>0.08</v>
      </c>
      <c r="BN69" s="39">
        <v>0.54</v>
      </c>
      <c r="BO69" s="39">
        <v>0.23</v>
      </c>
      <c r="BP69" s="39">
        <v>0.31</v>
      </c>
      <c r="BQ69" s="39">
        <v>0.38</v>
      </c>
      <c r="BR69" s="39">
        <v>0.08</v>
      </c>
      <c r="BS69" s="39">
        <v>0.38</v>
      </c>
      <c r="BT69" s="39">
        <v>0.69</v>
      </c>
      <c r="BU69" s="39">
        <v>0.31</v>
      </c>
      <c r="BV69" s="39">
        <v>0.08</v>
      </c>
      <c r="BW69" s="39">
        <v>0.15</v>
      </c>
      <c r="BX69" s="39">
        <v>0.31</v>
      </c>
      <c r="BY69" s="39">
        <v>0.23</v>
      </c>
      <c r="BZ69" s="39">
        <v>0.31</v>
      </c>
      <c r="CA69" s="39">
        <v>0.23</v>
      </c>
      <c r="CB69" s="39">
        <v>0.23</v>
      </c>
      <c r="CC69" s="39">
        <v>0.3</v>
      </c>
      <c r="CD69" s="39">
        <v>0.28000000000000003</v>
      </c>
      <c r="CE69" s="39">
        <v>0.32</v>
      </c>
      <c r="CF69" s="39">
        <v>0.28999999999999998</v>
      </c>
    </row>
    <row r="70" spans="1:84" x14ac:dyDescent="0.25">
      <c r="A70" s="31" t="str">
        <f t="shared" si="0"/>
        <v>ESCOLA MUNICIPAL LUZIA MACHADO FEITOSA9º anoA</v>
      </c>
      <c r="B70" s="31" t="s">
        <v>78</v>
      </c>
      <c r="C70" s="31" t="s">
        <v>125</v>
      </c>
      <c r="D70" s="31" t="s">
        <v>133</v>
      </c>
      <c r="E70" s="31" t="s">
        <v>433</v>
      </c>
      <c r="F70" s="31" t="s">
        <v>87</v>
      </c>
      <c r="G70" s="42">
        <v>10</v>
      </c>
      <c r="H70" s="42">
        <v>10</v>
      </c>
      <c r="I70" s="42">
        <v>10</v>
      </c>
      <c r="J70" s="42">
        <v>10</v>
      </c>
      <c r="K70" s="39">
        <v>0.1</v>
      </c>
      <c r="L70" s="39">
        <v>0.2</v>
      </c>
      <c r="M70" s="39">
        <v>0.7</v>
      </c>
      <c r="N70" s="39">
        <v>0</v>
      </c>
      <c r="O70" s="39">
        <v>0.2</v>
      </c>
      <c r="P70" s="39">
        <v>0.2</v>
      </c>
      <c r="Q70" s="39">
        <v>0.5</v>
      </c>
      <c r="R70" s="39">
        <v>0.4</v>
      </c>
      <c r="S70" s="39">
        <v>0.4</v>
      </c>
      <c r="T70" s="39">
        <v>0.4</v>
      </c>
      <c r="U70" s="39">
        <v>0.3</v>
      </c>
      <c r="V70" s="39">
        <v>0.1</v>
      </c>
      <c r="W70" s="39">
        <v>0.3</v>
      </c>
      <c r="X70" s="39">
        <v>0.3</v>
      </c>
      <c r="Y70" s="39">
        <v>0.3</v>
      </c>
      <c r="Z70" s="39">
        <v>0.6</v>
      </c>
      <c r="AA70" s="39">
        <v>0.4</v>
      </c>
      <c r="AB70" s="39">
        <v>0.1</v>
      </c>
      <c r="AC70" s="39">
        <v>0.1</v>
      </c>
      <c r="AD70" s="39">
        <v>0.1</v>
      </c>
      <c r="AE70" s="39">
        <v>0.1</v>
      </c>
      <c r="AF70" s="39">
        <v>0.5</v>
      </c>
      <c r="AG70" s="39">
        <v>0</v>
      </c>
      <c r="AH70" s="39">
        <v>0.2</v>
      </c>
      <c r="AI70" s="39">
        <v>0.2</v>
      </c>
      <c r="AJ70" s="39">
        <v>0.3</v>
      </c>
      <c r="AK70" s="39">
        <v>0.2</v>
      </c>
      <c r="AL70" s="39">
        <v>0.1</v>
      </c>
      <c r="AM70" s="39">
        <v>0.1</v>
      </c>
      <c r="AN70" s="39">
        <v>0.3</v>
      </c>
      <c r="AO70" s="39">
        <v>0.5</v>
      </c>
      <c r="AP70" s="39">
        <v>0.1</v>
      </c>
      <c r="AQ70" s="39">
        <v>0</v>
      </c>
      <c r="AR70" s="39">
        <v>0</v>
      </c>
      <c r="AS70" s="39">
        <v>0.4</v>
      </c>
      <c r="AT70" s="39">
        <v>0.9</v>
      </c>
      <c r="AU70" s="39">
        <v>0.1</v>
      </c>
      <c r="AV70" s="39">
        <v>0.2</v>
      </c>
      <c r="AW70" s="39">
        <v>0.6</v>
      </c>
      <c r="AX70" s="39">
        <v>0.8</v>
      </c>
      <c r="AY70" s="39">
        <v>0.7</v>
      </c>
      <c r="AZ70" s="39">
        <v>0.1</v>
      </c>
      <c r="BA70" s="39">
        <v>0.3</v>
      </c>
      <c r="BB70" s="39">
        <v>0.7</v>
      </c>
      <c r="BC70" s="39">
        <v>0</v>
      </c>
      <c r="BD70" s="39">
        <v>0.1</v>
      </c>
      <c r="BE70" s="39">
        <v>0.6</v>
      </c>
      <c r="BF70" s="39">
        <v>0.1</v>
      </c>
      <c r="BG70" s="39">
        <v>0.3</v>
      </c>
      <c r="BH70" s="39">
        <v>0</v>
      </c>
      <c r="BI70" s="39">
        <v>0.4</v>
      </c>
      <c r="BJ70" s="39">
        <v>0.6</v>
      </c>
      <c r="BK70" s="39">
        <v>0.6</v>
      </c>
      <c r="BL70" s="39">
        <v>0.3</v>
      </c>
      <c r="BM70" s="39">
        <v>0.2</v>
      </c>
      <c r="BN70" s="39">
        <v>0.1</v>
      </c>
      <c r="BO70" s="39">
        <v>0.2</v>
      </c>
      <c r="BP70" s="39">
        <v>0</v>
      </c>
      <c r="BQ70" s="39">
        <v>0.3</v>
      </c>
      <c r="BR70" s="39">
        <v>0.2</v>
      </c>
      <c r="BS70" s="39">
        <v>0.1</v>
      </c>
      <c r="BT70" s="39">
        <v>0.2</v>
      </c>
      <c r="BU70" s="39">
        <v>0.3</v>
      </c>
      <c r="BV70" s="39">
        <v>0.3</v>
      </c>
      <c r="BW70" s="39">
        <v>0</v>
      </c>
      <c r="BX70" s="39">
        <v>0.4</v>
      </c>
      <c r="BY70" s="39">
        <v>0.1</v>
      </c>
      <c r="BZ70" s="39">
        <v>0.1</v>
      </c>
      <c r="CA70" s="39">
        <v>0.5</v>
      </c>
      <c r="CB70" s="39">
        <v>0.1</v>
      </c>
      <c r="CC70" s="39">
        <v>0.28999999999999998</v>
      </c>
      <c r="CD70" s="39">
        <v>0.28000000000000003</v>
      </c>
      <c r="CE70" s="39">
        <v>0.28999999999999998</v>
      </c>
      <c r="CF70" s="39">
        <v>0.21</v>
      </c>
    </row>
    <row r="71" spans="1:84" x14ac:dyDescent="0.25">
      <c r="A71" s="31" t="str">
        <f t="shared" si="0"/>
        <v>ESCOLA MUNICIPAL 14 DE OUTUBRO9º anoA</v>
      </c>
      <c r="B71" s="31" t="s">
        <v>166</v>
      </c>
      <c r="C71" s="31" t="s">
        <v>215</v>
      </c>
      <c r="D71" s="31" t="s">
        <v>216</v>
      </c>
      <c r="E71" s="31" t="s">
        <v>433</v>
      </c>
      <c r="F71" s="31" t="s">
        <v>87</v>
      </c>
      <c r="G71" s="42">
        <v>2</v>
      </c>
      <c r="H71" s="42">
        <v>2</v>
      </c>
      <c r="I71" s="42">
        <v>2</v>
      </c>
      <c r="J71" s="42">
        <v>2</v>
      </c>
      <c r="K71" s="39">
        <v>0</v>
      </c>
      <c r="L71" s="39">
        <v>0.5</v>
      </c>
      <c r="M71" s="39">
        <v>0.5</v>
      </c>
      <c r="N71" s="39">
        <v>0</v>
      </c>
      <c r="O71" s="39">
        <v>0.5</v>
      </c>
      <c r="P71" s="39">
        <v>0.5</v>
      </c>
      <c r="Q71" s="39">
        <v>0.5</v>
      </c>
      <c r="R71" s="39">
        <v>0.5</v>
      </c>
      <c r="S71" s="39">
        <v>1</v>
      </c>
      <c r="T71" s="39">
        <v>0</v>
      </c>
      <c r="U71" s="39">
        <v>0.5</v>
      </c>
      <c r="V71" s="39">
        <v>0</v>
      </c>
      <c r="W71" s="39">
        <v>0.5</v>
      </c>
      <c r="X71" s="39">
        <v>0</v>
      </c>
      <c r="Y71" s="39">
        <v>0</v>
      </c>
      <c r="Z71" s="39">
        <v>0</v>
      </c>
      <c r="AA71" s="39">
        <v>0.5</v>
      </c>
      <c r="AB71" s="39">
        <v>0</v>
      </c>
      <c r="AC71" s="39">
        <v>0.5</v>
      </c>
      <c r="AD71" s="39">
        <v>0</v>
      </c>
      <c r="AE71" s="39">
        <v>0</v>
      </c>
      <c r="AF71" s="39">
        <v>1</v>
      </c>
      <c r="AG71" s="39">
        <v>0</v>
      </c>
      <c r="AH71" s="39">
        <v>1</v>
      </c>
      <c r="AI71" s="39">
        <v>0</v>
      </c>
      <c r="AJ71" s="39">
        <v>0.5</v>
      </c>
      <c r="AK71" s="39">
        <v>0.5</v>
      </c>
      <c r="AL71" s="39">
        <v>1</v>
      </c>
      <c r="AM71" s="39">
        <v>0.5</v>
      </c>
      <c r="AN71" s="39">
        <v>0.5</v>
      </c>
      <c r="AO71" s="39">
        <v>0</v>
      </c>
      <c r="AP71" s="39">
        <v>0</v>
      </c>
      <c r="AQ71" s="39">
        <v>0</v>
      </c>
      <c r="AR71" s="39">
        <v>0</v>
      </c>
      <c r="AS71" s="39">
        <v>0.5</v>
      </c>
      <c r="AT71" s="39">
        <v>0.5</v>
      </c>
      <c r="AU71" s="39">
        <v>1</v>
      </c>
      <c r="AV71" s="39">
        <v>0.5</v>
      </c>
      <c r="AW71" s="39">
        <v>0</v>
      </c>
      <c r="AX71" s="39">
        <v>0.5</v>
      </c>
      <c r="AY71" s="39">
        <v>1</v>
      </c>
      <c r="AZ71" s="39">
        <v>0.5</v>
      </c>
      <c r="BA71" s="39">
        <v>1</v>
      </c>
      <c r="BB71" s="39">
        <v>1</v>
      </c>
      <c r="BC71" s="39">
        <v>0</v>
      </c>
      <c r="BD71" s="39">
        <v>0</v>
      </c>
      <c r="BE71" s="39">
        <v>1</v>
      </c>
      <c r="BF71" s="39">
        <v>0</v>
      </c>
      <c r="BG71" s="39">
        <v>1</v>
      </c>
      <c r="BH71" s="39">
        <v>0.5</v>
      </c>
      <c r="BI71" s="39">
        <v>0.5</v>
      </c>
      <c r="BJ71" s="39">
        <v>0</v>
      </c>
      <c r="BK71" s="39">
        <v>1</v>
      </c>
      <c r="BL71" s="39">
        <v>1</v>
      </c>
      <c r="BM71" s="39">
        <v>0</v>
      </c>
      <c r="BN71" s="39">
        <v>0</v>
      </c>
      <c r="BO71" s="39">
        <v>0</v>
      </c>
      <c r="BP71" s="39">
        <v>0</v>
      </c>
      <c r="BQ71" s="39">
        <v>0.5</v>
      </c>
      <c r="BR71" s="39">
        <v>1</v>
      </c>
      <c r="BS71" s="39">
        <v>0</v>
      </c>
      <c r="BT71" s="39">
        <v>0.5</v>
      </c>
      <c r="BU71" s="39">
        <v>0.5</v>
      </c>
      <c r="BV71" s="39">
        <v>0</v>
      </c>
      <c r="BW71" s="39">
        <v>0.5</v>
      </c>
      <c r="BX71" s="39">
        <v>0</v>
      </c>
      <c r="BY71" s="39">
        <v>0.5</v>
      </c>
      <c r="BZ71" s="39">
        <v>0</v>
      </c>
      <c r="CA71" s="39">
        <v>0</v>
      </c>
      <c r="CB71" s="39">
        <v>0.5</v>
      </c>
      <c r="CC71" s="39">
        <v>0.3</v>
      </c>
      <c r="CD71" s="39">
        <v>0.4</v>
      </c>
      <c r="CE71" s="39">
        <v>0.5</v>
      </c>
      <c r="CF71" s="39">
        <v>0.25</v>
      </c>
    </row>
    <row r="72" spans="1:84" x14ac:dyDescent="0.25">
      <c r="A72" s="31" t="str">
        <f t="shared" ref="A72:A134" si="1">D72&amp;E72&amp;F72</f>
        <v>ESCOLA MUNICIPAL RURAL MENINO JESUS9º anoUNICA</v>
      </c>
      <c r="B72" s="31" t="s">
        <v>342</v>
      </c>
      <c r="C72" s="31" t="s">
        <v>593</v>
      </c>
      <c r="D72" s="31" t="s">
        <v>456</v>
      </c>
      <c r="E72" s="31" t="s">
        <v>433</v>
      </c>
      <c r="F72" s="31" t="s">
        <v>95</v>
      </c>
      <c r="G72" s="42">
        <v>9</v>
      </c>
      <c r="H72" s="42">
        <v>9</v>
      </c>
      <c r="I72" s="42">
        <v>11</v>
      </c>
      <c r="J72" s="42">
        <v>11</v>
      </c>
      <c r="K72" s="39">
        <v>0.18</v>
      </c>
      <c r="L72" s="39">
        <v>0.18</v>
      </c>
      <c r="M72" s="39">
        <v>0.64</v>
      </c>
      <c r="N72" s="39">
        <v>0.55000000000000004</v>
      </c>
      <c r="O72" s="39">
        <v>0.18</v>
      </c>
      <c r="P72" s="39">
        <v>0.45</v>
      </c>
      <c r="Q72" s="39">
        <v>0.55000000000000004</v>
      </c>
      <c r="R72" s="39">
        <v>0.36</v>
      </c>
      <c r="S72" s="39">
        <v>0.55000000000000004</v>
      </c>
      <c r="T72" s="39">
        <v>0.55000000000000004</v>
      </c>
      <c r="U72" s="39">
        <v>0.64</v>
      </c>
      <c r="V72" s="39">
        <v>0.73</v>
      </c>
      <c r="W72" s="39">
        <v>0.55000000000000004</v>
      </c>
      <c r="X72" s="39">
        <v>0.27</v>
      </c>
      <c r="Y72" s="39">
        <v>0.55000000000000004</v>
      </c>
      <c r="Z72" s="39">
        <v>0.82</v>
      </c>
      <c r="AA72" s="39">
        <v>0.64</v>
      </c>
      <c r="AB72" s="39">
        <v>0.27</v>
      </c>
      <c r="AC72" s="39">
        <v>0.18</v>
      </c>
      <c r="AD72" s="39">
        <v>0.27</v>
      </c>
      <c r="AE72" s="39">
        <v>0.18</v>
      </c>
      <c r="AF72" s="39">
        <v>0.45</v>
      </c>
      <c r="AG72" s="39">
        <v>0.36</v>
      </c>
      <c r="AH72" s="39">
        <v>0.09</v>
      </c>
      <c r="AI72" s="39">
        <v>0.45</v>
      </c>
      <c r="AJ72" s="39">
        <v>0.64</v>
      </c>
      <c r="AK72" s="39">
        <v>0.27</v>
      </c>
      <c r="AL72" s="39">
        <v>0.45</v>
      </c>
      <c r="AM72" s="39">
        <v>0</v>
      </c>
      <c r="AN72" s="39">
        <v>0</v>
      </c>
      <c r="AO72" s="39">
        <v>0.36</v>
      </c>
      <c r="AP72" s="39">
        <v>0.18</v>
      </c>
      <c r="AQ72" s="39">
        <v>0.55000000000000004</v>
      </c>
      <c r="AR72" s="39">
        <v>0.18</v>
      </c>
      <c r="AS72" s="39">
        <v>0.64</v>
      </c>
      <c r="AT72" s="39">
        <v>0.45</v>
      </c>
      <c r="AU72" s="39">
        <v>0.55000000000000004</v>
      </c>
      <c r="AV72" s="39">
        <v>0.64</v>
      </c>
      <c r="AW72" s="39">
        <v>0.55000000000000004</v>
      </c>
      <c r="AX72" s="39">
        <v>0.45</v>
      </c>
      <c r="AY72" s="39">
        <v>0.82</v>
      </c>
      <c r="AZ72" s="39">
        <v>0.55000000000000004</v>
      </c>
      <c r="BA72" s="39">
        <v>0.55000000000000004</v>
      </c>
      <c r="BB72" s="39">
        <v>0.73</v>
      </c>
      <c r="BC72" s="39">
        <v>0.09</v>
      </c>
      <c r="BD72" s="39">
        <v>0.55000000000000004</v>
      </c>
      <c r="BE72" s="39">
        <v>0.82</v>
      </c>
      <c r="BF72" s="39">
        <v>0</v>
      </c>
      <c r="BG72" s="39">
        <v>0.09</v>
      </c>
      <c r="BH72" s="39">
        <v>0.73</v>
      </c>
      <c r="BI72" s="39">
        <v>1</v>
      </c>
      <c r="BJ72" s="39">
        <v>0.27</v>
      </c>
      <c r="BK72" s="39">
        <v>0.91</v>
      </c>
      <c r="BL72" s="39">
        <v>0.73</v>
      </c>
      <c r="BM72" s="39">
        <v>0</v>
      </c>
      <c r="BN72" s="39">
        <v>0.45</v>
      </c>
      <c r="BO72" s="39">
        <v>0.64</v>
      </c>
      <c r="BP72" s="39">
        <v>0.09</v>
      </c>
      <c r="BQ72" s="39">
        <v>0.27</v>
      </c>
      <c r="BR72" s="39">
        <v>0.27</v>
      </c>
      <c r="BS72" s="39">
        <v>0.73</v>
      </c>
      <c r="BT72" s="39">
        <v>0.91</v>
      </c>
      <c r="BU72" s="39">
        <v>0</v>
      </c>
      <c r="BV72" s="39">
        <v>0.09</v>
      </c>
      <c r="BW72" s="39">
        <v>0</v>
      </c>
      <c r="BX72" s="39">
        <v>1</v>
      </c>
      <c r="BY72" s="39">
        <v>0.09</v>
      </c>
      <c r="BZ72" s="39">
        <v>0.73</v>
      </c>
      <c r="CA72" s="39">
        <v>0</v>
      </c>
      <c r="CB72" s="39">
        <v>0</v>
      </c>
      <c r="CC72" s="39">
        <v>0.45</v>
      </c>
      <c r="CD72" s="39">
        <v>0.37</v>
      </c>
      <c r="CE72" s="39">
        <v>0.48</v>
      </c>
      <c r="CF72" s="39">
        <v>0.35</v>
      </c>
    </row>
    <row r="73" spans="1:84" x14ac:dyDescent="0.25">
      <c r="A73" s="31" t="str">
        <f t="shared" si="1"/>
        <v>ESC MUNICIPAL PROFESSOR PARDAL9º anoTURMA UNICA</v>
      </c>
      <c r="B73" s="31" t="s">
        <v>166</v>
      </c>
      <c r="C73" s="31" t="s">
        <v>192</v>
      </c>
      <c r="D73" s="31" t="s">
        <v>195</v>
      </c>
      <c r="E73" s="31" t="s">
        <v>433</v>
      </c>
      <c r="F73" s="31" t="s">
        <v>116</v>
      </c>
      <c r="G73" s="42">
        <v>13</v>
      </c>
      <c r="H73" s="42">
        <v>13</v>
      </c>
      <c r="I73" s="42">
        <v>13</v>
      </c>
      <c r="J73" s="42">
        <v>13</v>
      </c>
      <c r="K73" s="39">
        <v>0.31</v>
      </c>
      <c r="L73" s="39">
        <v>0.15</v>
      </c>
      <c r="M73" s="39">
        <v>0.77</v>
      </c>
      <c r="N73" s="39">
        <v>0.23</v>
      </c>
      <c r="O73" s="39">
        <v>0.23</v>
      </c>
      <c r="P73" s="39">
        <v>0.23</v>
      </c>
      <c r="Q73" s="39">
        <v>0.31</v>
      </c>
      <c r="R73" s="39">
        <v>0.38</v>
      </c>
      <c r="S73" s="39">
        <v>0.31</v>
      </c>
      <c r="T73" s="39">
        <v>0.31</v>
      </c>
      <c r="U73" s="39">
        <v>0.08</v>
      </c>
      <c r="V73" s="39">
        <v>0.31</v>
      </c>
      <c r="W73" s="39">
        <v>0</v>
      </c>
      <c r="X73" s="39">
        <v>0</v>
      </c>
      <c r="Y73" s="39">
        <v>0.38</v>
      </c>
      <c r="Z73" s="39">
        <v>0.62</v>
      </c>
      <c r="AA73" s="39">
        <v>0.62</v>
      </c>
      <c r="AB73" s="39">
        <v>0.31</v>
      </c>
      <c r="AC73" s="39">
        <v>0.31</v>
      </c>
      <c r="AD73" s="39">
        <v>0.08</v>
      </c>
      <c r="AE73" s="39">
        <v>0.38</v>
      </c>
      <c r="AF73" s="39">
        <v>0.31</v>
      </c>
      <c r="AG73" s="39">
        <v>0.23</v>
      </c>
      <c r="AH73" s="39">
        <v>0.15</v>
      </c>
      <c r="AI73" s="39">
        <v>0.46</v>
      </c>
      <c r="AJ73" s="39">
        <v>0.38</v>
      </c>
      <c r="AK73" s="39">
        <v>0.15</v>
      </c>
      <c r="AL73" s="39">
        <v>0.54</v>
      </c>
      <c r="AM73" s="39">
        <v>0.23</v>
      </c>
      <c r="AN73" s="39">
        <v>0.23</v>
      </c>
      <c r="AO73" s="39">
        <v>0.54</v>
      </c>
      <c r="AP73" s="39">
        <v>0.23</v>
      </c>
      <c r="AQ73" s="39">
        <v>0</v>
      </c>
      <c r="AR73" s="39">
        <v>0.38</v>
      </c>
      <c r="AS73" s="39">
        <v>0.54</v>
      </c>
      <c r="AT73" s="39">
        <v>0.31</v>
      </c>
      <c r="AU73" s="39">
        <v>0.54</v>
      </c>
      <c r="AV73" s="39">
        <v>0.23</v>
      </c>
      <c r="AW73" s="39">
        <v>0.31</v>
      </c>
      <c r="AX73" s="39">
        <v>0.62</v>
      </c>
      <c r="AY73" s="39">
        <v>0.69</v>
      </c>
      <c r="AZ73" s="39">
        <v>0.08</v>
      </c>
      <c r="BA73" s="39">
        <v>0.46</v>
      </c>
      <c r="BB73" s="39">
        <v>0.62</v>
      </c>
      <c r="BC73" s="39">
        <v>0</v>
      </c>
      <c r="BD73" s="39">
        <v>0.23</v>
      </c>
      <c r="BE73" s="39">
        <v>0.54</v>
      </c>
      <c r="BF73" s="39">
        <v>0</v>
      </c>
      <c r="BG73" s="39">
        <v>0.62</v>
      </c>
      <c r="BH73" s="39">
        <v>0.46</v>
      </c>
      <c r="BI73" s="39">
        <v>0.69</v>
      </c>
      <c r="BJ73" s="39">
        <v>0.69</v>
      </c>
      <c r="BK73" s="39">
        <v>0.69</v>
      </c>
      <c r="BL73" s="39">
        <v>0.23</v>
      </c>
      <c r="BM73" s="39">
        <v>0.23</v>
      </c>
      <c r="BN73" s="39">
        <v>0.08</v>
      </c>
      <c r="BO73" s="39">
        <v>0.15</v>
      </c>
      <c r="BP73" s="39">
        <v>0.54</v>
      </c>
      <c r="BQ73" s="39">
        <v>0.62</v>
      </c>
      <c r="BR73" s="39">
        <v>0.62</v>
      </c>
      <c r="BS73" s="39">
        <v>0.08</v>
      </c>
      <c r="BT73" s="39">
        <v>0.46</v>
      </c>
      <c r="BU73" s="39">
        <v>0.31</v>
      </c>
      <c r="BV73" s="39">
        <v>0.15</v>
      </c>
      <c r="BW73" s="39">
        <v>0.15</v>
      </c>
      <c r="BX73" s="39">
        <v>0.23</v>
      </c>
      <c r="BY73" s="39">
        <v>0.08</v>
      </c>
      <c r="BZ73" s="39">
        <v>0.15</v>
      </c>
      <c r="CA73" s="39">
        <v>0</v>
      </c>
      <c r="CB73" s="39">
        <v>0.23</v>
      </c>
      <c r="CC73" s="39">
        <v>0.3</v>
      </c>
      <c r="CD73" s="39">
        <v>0.34</v>
      </c>
      <c r="CE73" s="39">
        <v>0.41</v>
      </c>
      <c r="CF73" s="39">
        <v>0.18</v>
      </c>
    </row>
    <row r="74" spans="1:84" x14ac:dyDescent="0.25">
      <c r="A74" s="31" t="str">
        <f t="shared" si="1"/>
        <v>ESCOLA MUNICIPAL GENESIO GOMES9º anoA</v>
      </c>
      <c r="B74" s="31" t="s">
        <v>166</v>
      </c>
      <c r="C74" s="31" t="s">
        <v>192</v>
      </c>
      <c r="D74" s="31" t="s">
        <v>197</v>
      </c>
      <c r="E74" s="31" t="s">
        <v>433</v>
      </c>
      <c r="F74" s="31" t="s">
        <v>87</v>
      </c>
      <c r="G74" s="42">
        <v>8</v>
      </c>
      <c r="H74" s="42">
        <v>8</v>
      </c>
      <c r="I74" s="42">
        <v>9</v>
      </c>
      <c r="J74" s="42">
        <v>9</v>
      </c>
      <c r="K74" s="39">
        <v>0.22</v>
      </c>
      <c r="L74" s="39">
        <v>0.11</v>
      </c>
      <c r="M74" s="39">
        <v>0.78</v>
      </c>
      <c r="N74" s="39">
        <v>0.22</v>
      </c>
      <c r="O74" s="39">
        <v>0.22</v>
      </c>
      <c r="P74" s="39">
        <v>0.67</v>
      </c>
      <c r="Q74" s="39">
        <v>0.44</v>
      </c>
      <c r="R74" s="39">
        <v>0.11</v>
      </c>
      <c r="S74" s="39">
        <v>0.56000000000000005</v>
      </c>
      <c r="T74" s="39">
        <v>0.67</v>
      </c>
      <c r="U74" s="39">
        <v>0.22</v>
      </c>
      <c r="V74" s="39">
        <v>0.11</v>
      </c>
      <c r="W74" s="39">
        <v>0.33</v>
      </c>
      <c r="X74" s="39">
        <v>0.11</v>
      </c>
      <c r="Y74" s="39">
        <v>0.44</v>
      </c>
      <c r="Z74" s="39">
        <v>0.44</v>
      </c>
      <c r="AA74" s="39">
        <v>0.78</v>
      </c>
      <c r="AB74" s="39">
        <v>0.33</v>
      </c>
      <c r="AC74" s="39">
        <v>0.22</v>
      </c>
      <c r="AD74" s="39">
        <v>0.22</v>
      </c>
      <c r="AE74" s="39">
        <v>0.22</v>
      </c>
      <c r="AF74" s="39">
        <v>0.78</v>
      </c>
      <c r="AG74" s="39">
        <v>0.11</v>
      </c>
      <c r="AH74" s="39">
        <v>0.56000000000000005</v>
      </c>
      <c r="AI74" s="39">
        <v>0.44</v>
      </c>
      <c r="AJ74" s="39">
        <v>0.78</v>
      </c>
      <c r="AK74" s="39">
        <v>0.56000000000000005</v>
      </c>
      <c r="AL74" s="39">
        <v>0.33</v>
      </c>
      <c r="AM74" s="39">
        <v>0</v>
      </c>
      <c r="AN74" s="39">
        <v>0.33</v>
      </c>
      <c r="AO74" s="39">
        <v>0.44</v>
      </c>
      <c r="AP74" s="39">
        <v>0.22</v>
      </c>
      <c r="AQ74" s="39">
        <v>0.44</v>
      </c>
      <c r="AR74" s="39">
        <v>0.33</v>
      </c>
      <c r="AS74" s="39">
        <v>0.67</v>
      </c>
      <c r="AT74" s="39">
        <v>0.67</v>
      </c>
      <c r="AU74" s="39">
        <v>0.44</v>
      </c>
      <c r="AV74" s="39">
        <v>0.44</v>
      </c>
      <c r="AW74" s="39">
        <v>0.11</v>
      </c>
      <c r="AX74" s="39">
        <v>0.56000000000000005</v>
      </c>
      <c r="AY74" s="39">
        <v>0.56000000000000005</v>
      </c>
      <c r="AZ74" s="39">
        <v>0.44</v>
      </c>
      <c r="BA74" s="39">
        <v>0.44</v>
      </c>
      <c r="BB74" s="39">
        <v>0.22</v>
      </c>
      <c r="BC74" s="39">
        <v>0.22</v>
      </c>
      <c r="BD74" s="39">
        <v>0.22</v>
      </c>
      <c r="BE74" s="39">
        <v>1</v>
      </c>
      <c r="BF74" s="39">
        <v>0.11</v>
      </c>
      <c r="BG74" s="39">
        <v>0.44</v>
      </c>
      <c r="BH74" s="39">
        <v>0.33</v>
      </c>
      <c r="BI74" s="39">
        <v>0.56000000000000005</v>
      </c>
      <c r="BJ74" s="39">
        <v>0.22</v>
      </c>
      <c r="BK74" s="39">
        <v>0.78</v>
      </c>
      <c r="BL74" s="39">
        <v>0.67</v>
      </c>
      <c r="BM74" s="39">
        <v>0.11</v>
      </c>
      <c r="BN74" s="39">
        <v>0.44</v>
      </c>
      <c r="BO74" s="39">
        <v>0.44</v>
      </c>
      <c r="BP74" s="39">
        <v>0.33</v>
      </c>
      <c r="BQ74" s="39">
        <v>0.33</v>
      </c>
      <c r="BR74" s="39">
        <v>0.11</v>
      </c>
      <c r="BS74" s="39">
        <v>0.11</v>
      </c>
      <c r="BT74" s="39">
        <v>0.56000000000000005</v>
      </c>
      <c r="BU74" s="39">
        <v>0</v>
      </c>
      <c r="BV74" s="39">
        <v>0.22</v>
      </c>
      <c r="BW74" s="39">
        <v>0.11</v>
      </c>
      <c r="BX74" s="39">
        <v>0.78</v>
      </c>
      <c r="BY74" s="39">
        <v>0</v>
      </c>
      <c r="BZ74" s="39">
        <v>0.33</v>
      </c>
      <c r="CA74" s="39">
        <v>0.56000000000000005</v>
      </c>
      <c r="CB74" s="39">
        <v>0</v>
      </c>
      <c r="CC74" s="39">
        <v>0.36</v>
      </c>
      <c r="CD74" s="39">
        <v>0.42</v>
      </c>
      <c r="CE74" s="39">
        <v>0.4</v>
      </c>
      <c r="CF74" s="39">
        <v>0.27</v>
      </c>
    </row>
    <row r="75" spans="1:84" x14ac:dyDescent="0.25">
      <c r="A75" s="31" t="str">
        <f t="shared" si="1"/>
        <v>ESCOLA MUNICIPAL GENESIO GOMES9º anoB</v>
      </c>
      <c r="B75" s="31" t="s">
        <v>166</v>
      </c>
      <c r="C75" s="31" t="s">
        <v>192</v>
      </c>
      <c r="D75" s="31" t="s">
        <v>197</v>
      </c>
      <c r="E75" s="31" t="s">
        <v>433</v>
      </c>
      <c r="F75" s="31" t="s">
        <v>100</v>
      </c>
      <c r="G75" s="42">
        <v>15</v>
      </c>
      <c r="H75" s="42">
        <v>15</v>
      </c>
      <c r="I75" s="42">
        <v>17</v>
      </c>
      <c r="J75" s="42">
        <v>17</v>
      </c>
      <c r="K75" s="39">
        <v>0.12</v>
      </c>
      <c r="L75" s="39">
        <v>0.12</v>
      </c>
      <c r="M75" s="39">
        <v>0.88</v>
      </c>
      <c r="N75" s="39">
        <v>0.65</v>
      </c>
      <c r="O75" s="39">
        <v>0.12</v>
      </c>
      <c r="P75" s="39">
        <v>0.53</v>
      </c>
      <c r="Q75" s="39">
        <v>0.59</v>
      </c>
      <c r="R75" s="39">
        <v>0.12</v>
      </c>
      <c r="S75" s="39">
        <v>0.53</v>
      </c>
      <c r="T75" s="39">
        <v>0.53</v>
      </c>
      <c r="U75" s="39">
        <v>0.24</v>
      </c>
      <c r="V75" s="39">
        <v>0.18</v>
      </c>
      <c r="W75" s="39">
        <v>0.12</v>
      </c>
      <c r="X75" s="39">
        <v>0.28999999999999998</v>
      </c>
      <c r="Y75" s="39">
        <v>0.35</v>
      </c>
      <c r="Z75" s="39">
        <v>0.71</v>
      </c>
      <c r="AA75" s="39">
        <v>0.65</v>
      </c>
      <c r="AB75" s="39">
        <v>0.18</v>
      </c>
      <c r="AC75" s="39">
        <v>0.18</v>
      </c>
      <c r="AD75" s="39">
        <v>0.35</v>
      </c>
      <c r="AE75" s="39">
        <v>0.24</v>
      </c>
      <c r="AF75" s="39">
        <v>0.65</v>
      </c>
      <c r="AG75" s="39">
        <v>0.18</v>
      </c>
      <c r="AH75" s="39">
        <v>0.53</v>
      </c>
      <c r="AI75" s="39">
        <v>0.18</v>
      </c>
      <c r="AJ75" s="39">
        <v>0.41</v>
      </c>
      <c r="AK75" s="39">
        <v>0.18</v>
      </c>
      <c r="AL75" s="39">
        <v>0.71</v>
      </c>
      <c r="AM75" s="39">
        <v>0.18</v>
      </c>
      <c r="AN75" s="39">
        <v>0.18</v>
      </c>
      <c r="AO75" s="39">
        <v>0.41</v>
      </c>
      <c r="AP75" s="39">
        <v>0.28999999999999998</v>
      </c>
      <c r="AQ75" s="39">
        <v>0.53</v>
      </c>
      <c r="AR75" s="39">
        <v>0.35</v>
      </c>
      <c r="AS75" s="39">
        <v>0.28999999999999998</v>
      </c>
      <c r="AT75" s="39">
        <v>0.76</v>
      </c>
      <c r="AU75" s="39">
        <v>0.82</v>
      </c>
      <c r="AV75" s="39">
        <v>0.47</v>
      </c>
      <c r="AW75" s="39">
        <v>0.41</v>
      </c>
      <c r="AX75" s="39">
        <v>0.53</v>
      </c>
      <c r="AY75" s="39">
        <v>0.76</v>
      </c>
      <c r="AZ75" s="39">
        <v>0.28999999999999998</v>
      </c>
      <c r="BA75" s="39">
        <v>0.59</v>
      </c>
      <c r="BB75" s="39">
        <v>0.47</v>
      </c>
      <c r="BC75" s="39">
        <v>0.18</v>
      </c>
      <c r="BD75" s="39">
        <v>0.12</v>
      </c>
      <c r="BE75" s="39">
        <v>0.82</v>
      </c>
      <c r="BF75" s="39">
        <v>0.06</v>
      </c>
      <c r="BG75" s="39">
        <v>0.28999999999999998</v>
      </c>
      <c r="BH75" s="39">
        <v>0.18</v>
      </c>
      <c r="BI75" s="39">
        <v>0.41</v>
      </c>
      <c r="BJ75" s="39">
        <v>0.47</v>
      </c>
      <c r="BK75" s="39">
        <v>0.71</v>
      </c>
      <c r="BL75" s="39">
        <v>0.53</v>
      </c>
      <c r="BM75" s="39">
        <v>0.28999999999999998</v>
      </c>
      <c r="BN75" s="39">
        <v>0.28999999999999998</v>
      </c>
      <c r="BO75" s="39">
        <v>0.28999999999999998</v>
      </c>
      <c r="BP75" s="39">
        <v>0.24</v>
      </c>
      <c r="BQ75" s="39">
        <v>0.12</v>
      </c>
      <c r="BR75" s="39">
        <v>0.28999999999999998</v>
      </c>
      <c r="BS75" s="39">
        <v>0.41</v>
      </c>
      <c r="BT75" s="39">
        <v>0.41</v>
      </c>
      <c r="BU75" s="39">
        <v>0.12</v>
      </c>
      <c r="BV75" s="39">
        <v>0.06</v>
      </c>
      <c r="BW75" s="39">
        <v>0.12</v>
      </c>
      <c r="BX75" s="39">
        <v>0.53</v>
      </c>
      <c r="BY75" s="39">
        <v>0.28999999999999998</v>
      </c>
      <c r="BZ75" s="39">
        <v>0.35</v>
      </c>
      <c r="CA75" s="39">
        <v>0.24</v>
      </c>
      <c r="CB75" s="39">
        <v>0.28999999999999998</v>
      </c>
      <c r="CC75" s="39">
        <v>0.37</v>
      </c>
      <c r="CD75" s="39">
        <v>0.41</v>
      </c>
      <c r="CE75" s="39">
        <v>0.37</v>
      </c>
      <c r="CF75" s="39">
        <v>0.28000000000000003</v>
      </c>
    </row>
    <row r="76" spans="1:84" x14ac:dyDescent="0.25">
      <c r="A76" s="31" t="str">
        <f t="shared" si="1"/>
        <v>ESC MUL CENTRO DO BARROSO9º anoU</v>
      </c>
      <c r="B76" s="31" t="s">
        <v>166</v>
      </c>
      <c r="C76" s="31" t="s">
        <v>179</v>
      </c>
      <c r="D76" s="31" t="s">
        <v>402</v>
      </c>
      <c r="E76" s="31" t="s">
        <v>433</v>
      </c>
      <c r="F76" s="31" t="s">
        <v>107</v>
      </c>
      <c r="G76" s="42">
        <v>10</v>
      </c>
      <c r="H76" s="42">
        <v>10</v>
      </c>
      <c r="I76" s="42">
        <v>10</v>
      </c>
      <c r="J76" s="42">
        <v>10</v>
      </c>
      <c r="K76" s="39">
        <v>0.3</v>
      </c>
      <c r="L76" s="39">
        <v>0.1</v>
      </c>
      <c r="M76" s="39">
        <v>0.4</v>
      </c>
      <c r="N76" s="39">
        <v>0</v>
      </c>
      <c r="O76" s="39">
        <v>0.3</v>
      </c>
      <c r="P76" s="39">
        <v>0.5</v>
      </c>
      <c r="Q76" s="39">
        <v>0.1</v>
      </c>
      <c r="R76" s="39">
        <v>0.1</v>
      </c>
      <c r="S76" s="39">
        <v>0.3</v>
      </c>
      <c r="T76" s="39">
        <v>0.5</v>
      </c>
      <c r="U76" s="39">
        <v>0.1</v>
      </c>
      <c r="V76" s="39">
        <v>0.2</v>
      </c>
      <c r="W76" s="39">
        <v>0.6</v>
      </c>
      <c r="X76" s="39">
        <v>0.3</v>
      </c>
      <c r="Y76" s="39">
        <v>0.2</v>
      </c>
      <c r="Z76" s="39">
        <v>0.6</v>
      </c>
      <c r="AA76" s="39">
        <v>0.5</v>
      </c>
      <c r="AB76" s="39">
        <v>0.1</v>
      </c>
      <c r="AC76" s="39">
        <v>0.6</v>
      </c>
      <c r="AD76" s="39">
        <v>0.1</v>
      </c>
      <c r="AE76" s="39">
        <v>0.1</v>
      </c>
      <c r="AF76" s="39">
        <v>0.5</v>
      </c>
      <c r="AG76" s="39">
        <v>0.2</v>
      </c>
      <c r="AH76" s="39">
        <v>0.1</v>
      </c>
      <c r="AI76" s="39">
        <v>0.1</v>
      </c>
      <c r="AJ76" s="39">
        <v>0.3</v>
      </c>
      <c r="AK76" s="39">
        <v>0</v>
      </c>
      <c r="AL76" s="39">
        <v>0.3</v>
      </c>
      <c r="AM76" s="39">
        <v>0.2</v>
      </c>
      <c r="AN76" s="39">
        <v>0.4</v>
      </c>
      <c r="AO76" s="39">
        <v>0.1</v>
      </c>
      <c r="AP76" s="39">
        <v>0.4</v>
      </c>
      <c r="AQ76" s="39">
        <v>0.2</v>
      </c>
      <c r="AR76" s="39">
        <v>0.2</v>
      </c>
      <c r="AS76" s="39">
        <v>0.4</v>
      </c>
      <c r="AT76" s="39">
        <v>0.2</v>
      </c>
      <c r="AU76" s="39">
        <v>0.3</v>
      </c>
      <c r="AV76" s="39">
        <v>0.3</v>
      </c>
      <c r="AW76" s="39">
        <v>0.4</v>
      </c>
      <c r="AX76" s="39">
        <v>0.2</v>
      </c>
      <c r="AY76" s="39">
        <v>0.1</v>
      </c>
      <c r="AZ76" s="39">
        <v>0.2</v>
      </c>
      <c r="BA76" s="39">
        <v>0.2</v>
      </c>
      <c r="BB76" s="39">
        <v>0.4</v>
      </c>
      <c r="BC76" s="39">
        <v>0.2</v>
      </c>
      <c r="BD76" s="39">
        <v>0.5</v>
      </c>
      <c r="BE76" s="39">
        <v>0.3</v>
      </c>
      <c r="BF76" s="39">
        <v>0.3</v>
      </c>
      <c r="BG76" s="39">
        <v>0.2</v>
      </c>
      <c r="BH76" s="39">
        <v>0.1</v>
      </c>
      <c r="BI76" s="39">
        <v>0.4</v>
      </c>
      <c r="BJ76" s="39">
        <v>0.4</v>
      </c>
      <c r="BK76" s="39">
        <v>0.2</v>
      </c>
      <c r="BL76" s="39">
        <v>0.3</v>
      </c>
      <c r="BM76" s="39">
        <v>0.6</v>
      </c>
      <c r="BN76" s="39">
        <v>0.4</v>
      </c>
      <c r="BO76" s="39">
        <v>0.3</v>
      </c>
      <c r="BP76" s="39">
        <v>0.1</v>
      </c>
      <c r="BQ76" s="39">
        <v>0.4</v>
      </c>
      <c r="BR76" s="39">
        <v>0.1</v>
      </c>
      <c r="BS76" s="39">
        <v>0.2</v>
      </c>
      <c r="BT76" s="39">
        <v>0.4</v>
      </c>
      <c r="BU76" s="39">
        <v>0.2</v>
      </c>
      <c r="BV76" s="39">
        <v>0.5</v>
      </c>
      <c r="BW76" s="39">
        <v>0.4</v>
      </c>
      <c r="BX76" s="39">
        <v>0.2</v>
      </c>
      <c r="BY76" s="39">
        <v>0.2</v>
      </c>
      <c r="BZ76" s="39">
        <v>0.4</v>
      </c>
      <c r="CA76" s="39">
        <v>0.2</v>
      </c>
      <c r="CB76" s="39">
        <v>0.3</v>
      </c>
      <c r="CC76" s="39">
        <v>0.3</v>
      </c>
      <c r="CD76" s="39">
        <v>0.25</v>
      </c>
      <c r="CE76" s="39">
        <v>0.28999999999999998</v>
      </c>
      <c r="CF76" s="39">
        <v>0.3</v>
      </c>
    </row>
    <row r="77" spans="1:84" x14ac:dyDescent="0.25">
      <c r="A77" s="31" t="str">
        <f t="shared" si="1"/>
        <v>CENTRO EDUCACIONAL PAULO FREIRE9º anoA</v>
      </c>
      <c r="B77" s="31" t="s">
        <v>166</v>
      </c>
      <c r="C77" s="31" t="s">
        <v>179</v>
      </c>
      <c r="D77" s="31" t="s">
        <v>180</v>
      </c>
      <c r="E77" s="31" t="s">
        <v>433</v>
      </c>
      <c r="F77" s="31" t="s">
        <v>87</v>
      </c>
      <c r="G77" s="42">
        <v>13</v>
      </c>
      <c r="H77" s="42">
        <v>13</v>
      </c>
      <c r="I77" s="42">
        <v>13</v>
      </c>
      <c r="J77" s="42">
        <v>13</v>
      </c>
      <c r="K77" s="39">
        <v>0.08</v>
      </c>
      <c r="L77" s="39">
        <v>0.54</v>
      </c>
      <c r="M77" s="39">
        <v>0.54</v>
      </c>
      <c r="N77" s="39">
        <v>0.23</v>
      </c>
      <c r="O77" s="39">
        <v>0.23</v>
      </c>
      <c r="P77" s="39">
        <v>0.23</v>
      </c>
      <c r="Q77" s="39">
        <v>0</v>
      </c>
      <c r="R77" s="39">
        <v>0.15</v>
      </c>
      <c r="S77" s="39">
        <v>0.46</v>
      </c>
      <c r="T77" s="39">
        <v>0.31</v>
      </c>
      <c r="U77" s="39">
        <v>0.31</v>
      </c>
      <c r="V77" s="39">
        <v>0.31</v>
      </c>
      <c r="W77" s="39">
        <v>0.31</v>
      </c>
      <c r="X77" s="39">
        <v>0.15</v>
      </c>
      <c r="Y77" s="39">
        <v>0.54</v>
      </c>
      <c r="Z77" s="39">
        <v>0.62</v>
      </c>
      <c r="AA77" s="39">
        <v>0.54</v>
      </c>
      <c r="AB77" s="39">
        <v>0.38</v>
      </c>
      <c r="AC77" s="39">
        <v>0.46</v>
      </c>
      <c r="AD77" s="39">
        <v>0.08</v>
      </c>
      <c r="AE77" s="39">
        <v>0.23</v>
      </c>
      <c r="AF77" s="39">
        <v>0.46</v>
      </c>
      <c r="AG77" s="39">
        <v>0.23</v>
      </c>
      <c r="AH77" s="39">
        <v>0.31</v>
      </c>
      <c r="AI77" s="39">
        <v>0.23</v>
      </c>
      <c r="AJ77" s="39">
        <v>0.23</v>
      </c>
      <c r="AK77" s="39">
        <v>0.31</v>
      </c>
      <c r="AL77" s="39">
        <v>0.62</v>
      </c>
      <c r="AM77" s="39">
        <v>0.23</v>
      </c>
      <c r="AN77" s="39">
        <v>0.23</v>
      </c>
      <c r="AO77" s="39">
        <v>0.23</v>
      </c>
      <c r="AP77" s="39">
        <v>0.15</v>
      </c>
      <c r="AQ77" s="39">
        <v>0.15</v>
      </c>
      <c r="AR77" s="39">
        <v>0.31</v>
      </c>
      <c r="AS77" s="39">
        <v>0.62</v>
      </c>
      <c r="AT77" s="39">
        <v>0.38</v>
      </c>
      <c r="AU77" s="39">
        <v>0.38</v>
      </c>
      <c r="AV77" s="39">
        <v>0.31</v>
      </c>
      <c r="AW77" s="39">
        <v>0.23</v>
      </c>
      <c r="AX77" s="39">
        <v>0.46</v>
      </c>
      <c r="AY77" s="39">
        <v>0.85</v>
      </c>
      <c r="AZ77" s="39">
        <v>0.31</v>
      </c>
      <c r="BA77" s="39">
        <v>0.15</v>
      </c>
      <c r="BB77" s="39">
        <v>0.23</v>
      </c>
      <c r="BC77" s="39">
        <v>0.23</v>
      </c>
      <c r="BD77" s="39">
        <v>0.38</v>
      </c>
      <c r="BE77" s="39">
        <v>0.69</v>
      </c>
      <c r="BF77" s="39">
        <v>0.15</v>
      </c>
      <c r="BG77" s="39">
        <v>0</v>
      </c>
      <c r="BH77" s="39">
        <v>0.46</v>
      </c>
      <c r="BI77" s="39">
        <v>0.54</v>
      </c>
      <c r="BJ77" s="39">
        <v>0.54</v>
      </c>
      <c r="BK77" s="39">
        <v>0.15</v>
      </c>
      <c r="BL77" s="39">
        <v>0.31</v>
      </c>
      <c r="BM77" s="39">
        <v>0.15</v>
      </c>
      <c r="BN77" s="39">
        <v>0.08</v>
      </c>
      <c r="BO77" s="39">
        <v>0.23</v>
      </c>
      <c r="BP77" s="39">
        <v>0.31</v>
      </c>
      <c r="BQ77" s="39">
        <v>0.31</v>
      </c>
      <c r="BR77" s="39">
        <v>0.23</v>
      </c>
      <c r="BS77" s="39">
        <v>0.23</v>
      </c>
      <c r="BT77" s="39">
        <v>0.77</v>
      </c>
      <c r="BU77" s="39">
        <v>0.23</v>
      </c>
      <c r="BV77" s="39">
        <v>0.15</v>
      </c>
      <c r="BW77" s="39">
        <v>0.08</v>
      </c>
      <c r="BX77" s="39">
        <v>0.54</v>
      </c>
      <c r="BY77" s="39">
        <v>0.15</v>
      </c>
      <c r="BZ77" s="39">
        <v>0.46</v>
      </c>
      <c r="CA77" s="39">
        <v>0.15</v>
      </c>
      <c r="CB77" s="39">
        <v>0.15</v>
      </c>
      <c r="CC77" s="39">
        <v>0.32</v>
      </c>
      <c r="CD77" s="39">
        <v>0.32</v>
      </c>
      <c r="CE77" s="39">
        <v>0.32</v>
      </c>
      <c r="CF77" s="39">
        <v>0.28999999999999998</v>
      </c>
    </row>
    <row r="78" spans="1:84" x14ac:dyDescent="0.25">
      <c r="A78" s="31" t="str">
        <f t="shared" si="1"/>
        <v>CENTRO EDUCACIONAL PAULO FREIRE9º anoB</v>
      </c>
      <c r="B78" s="31" t="s">
        <v>166</v>
      </c>
      <c r="C78" s="31" t="s">
        <v>179</v>
      </c>
      <c r="D78" s="31" t="s">
        <v>180</v>
      </c>
      <c r="E78" s="31" t="s">
        <v>433</v>
      </c>
      <c r="F78" s="31" t="s">
        <v>100</v>
      </c>
      <c r="G78" s="42">
        <v>8</v>
      </c>
      <c r="H78" s="42">
        <v>8</v>
      </c>
      <c r="I78" s="42">
        <v>8</v>
      </c>
      <c r="J78" s="42">
        <v>8</v>
      </c>
      <c r="K78" s="39">
        <v>0.25</v>
      </c>
      <c r="L78" s="39">
        <v>0.25</v>
      </c>
      <c r="M78" s="39">
        <v>0.63</v>
      </c>
      <c r="N78" s="39">
        <v>0.25</v>
      </c>
      <c r="O78" s="39">
        <v>0.25</v>
      </c>
      <c r="P78" s="39">
        <v>0.25</v>
      </c>
      <c r="Q78" s="39">
        <v>0</v>
      </c>
      <c r="R78" s="39">
        <v>0.25</v>
      </c>
      <c r="S78" s="39">
        <v>0.13</v>
      </c>
      <c r="T78" s="39">
        <v>0</v>
      </c>
      <c r="U78" s="39">
        <v>0.5</v>
      </c>
      <c r="V78" s="39">
        <v>0.13</v>
      </c>
      <c r="W78" s="39">
        <v>0.25</v>
      </c>
      <c r="X78" s="39">
        <v>0.13</v>
      </c>
      <c r="Y78" s="39">
        <v>0.13</v>
      </c>
      <c r="Z78" s="39">
        <v>0.5</v>
      </c>
      <c r="AA78" s="39">
        <v>0.13</v>
      </c>
      <c r="AB78" s="39">
        <v>0.25</v>
      </c>
      <c r="AC78" s="39">
        <v>0.13</v>
      </c>
      <c r="AD78" s="39">
        <v>0.38</v>
      </c>
      <c r="AE78" s="39">
        <v>0.13</v>
      </c>
      <c r="AF78" s="39">
        <v>0.25</v>
      </c>
      <c r="AG78" s="39">
        <v>0.13</v>
      </c>
      <c r="AH78" s="39">
        <v>0.25</v>
      </c>
      <c r="AI78" s="39">
        <v>0.25</v>
      </c>
      <c r="AJ78" s="39">
        <v>0.25</v>
      </c>
      <c r="AK78" s="39">
        <v>0.25</v>
      </c>
      <c r="AL78" s="39">
        <v>0.25</v>
      </c>
      <c r="AM78" s="39">
        <v>0</v>
      </c>
      <c r="AN78" s="39">
        <v>0</v>
      </c>
      <c r="AO78" s="39">
        <v>0</v>
      </c>
      <c r="AP78" s="39">
        <v>0</v>
      </c>
      <c r="AQ78" s="39">
        <v>0.25</v>
      </c>
      <c r="AR78" s="39">
        <v>0.38</v>
      </c>
      <c r="AS78" s="39">
        <v>0.25</v>
      </c>
      <c r="AT78" s="39">
        <v>0.38</v>
      </c>
      <c r="AU78" s="39">
        <v>0.25</v>
      </c>
      <c r="AV78" s="39">
        <v>0.38</v>
      </c>
      <c r="AW78" s="39">
        <v>0.38</v>
      </c>
      <c r="AX78" s="39">
        <v>0.25</v>
      </c>
      <c r="AY78" s="39">
        <v>0.63</v>
      </c>
      <c r="AZ78" s="39">
        <v>0.13</v>
      </c>
      <c r="BA78" s="39">
        <v>0.38</v>
      </c>
      <c r="BB78" s="39">
        <v>0.13</v>
      </c>
      <c r="BC78" s="39">
        <v>0.13</v>
      </c>
      <c r="BD78" s="39">
        <v>0.25</v>
      </c>
      <c r="BE78" s="39">
        <v>0.75</v>
      </c>
      <c r="BF78" s="39">
        <v>0.25</v>
      </c>
      <c r="BG78" s="39">
        <v>0.13</v>
      </c>
      <c r="BH78" s="39">
        <v>0.38</v>
      </c>
      <c r="BI78" s="39">
        <v>0.38</v>
      </c>
      <c r="BJ78" s="39">
        <v>0.25</v>
      </c>
      <c r="BK78" s="39">
        <v>0.5</v>
      </c>
      <c r="BL78" s="39">
        <v>0.13</v>
      </c>
      <c r="BM78" s="39">
        <v>0</v>
      </c>
      <c r="BN78" s="39">
        <v>0.38</v>
      </c>
      <c r="BO78" s="39">
        <v>0</v>
      </c>
      <c r="BP78" s="39">
        <v>0.75</v>
      </c>
      <c r="BQ78" s="39">
        <v>0.13</v>
      </c>
      <c r="BR78" s="39">
        <v>0.25</v>
      </c>
      <c r="BS78" s="39">
        <v>0.13</v>
      </c>
      <c r="BT78" s="39">
        <v>0.75</v>
      </c>
      <c r="BU78" s="39">
        <v>0.13</v>
      </c>
      <c r="BV78" s="39">
        <v>0.13</v>
      </c>
      <c r="BW78" s="39">
        <v>0.25</v>
      </c>
      <c r="BX78" s="39">
        <v>0.38</v>
      </c>
      <c r="BY78" s="39">
        <v>0</v>
      </c>
      <c r="BZ78" s="39">
        <v>0.25</v>
      </c>
      <c r="CA78" s="39">
        <v>0.25</v>
      </c>
      <c r="CB78" s="39">
        <v>0.25</v>
      </c>
      <c r="CC78" s="39">
        <v>0.24</v>
      </c>
      <c r="CD78" s="39">
        <v>0.21</v>
      </c>
      <c r="CE78" s="39">
        <v>0.28999999999999998</v>
      </c>
      <c r="CF78" s="39">
        <v>0.25</v>
      </c>
    </row>
    <row r="79" spans="1:84" x14ac:dyDescent="0.25">
      <c r="A79" s="31" t="str">
        <f t="shared" si="1"/>
        <v>ESCOLA MUNICIPAL CAETANA DE MORAES COSTA9º ano9° ANO A - VESP</v>
      </c>
      <c r="B79" s="31" t="s">
        <v>166</v>
      </c>
      <c r="C79" s="31" t="s">
        <v>192</v>
      </c>
      <c r="D79" s="31" t="s">
        <v>196</v>
      </c>
      <c r="E79" s="31" t="s">
        <v>433</v>
      </c>
      <c r="F79" s="31" t="s">
        <v>457</v>
      </c>
      <c r="G79" s="42">
        <v>10</v>
      </c>
      <c r="H79" s="42">
        <v>10</v>
      </c>
      <c r="I79" s="42">
        <v>10</v>
      </c>
      <c r="J79" s="42">
        <v>10</v>
      </c>
      <c r="K79" s="39">
        <v>0.3</v>
      </c>
      <c r="L79" s="39">
        <v>0.3</v>
      </c>
      <c r="M79" s="39">
        <v>0.9</v>
      </c>
      <c r="N79" s="39">
        <v>0.3</v>
      </c>
      <c r="O79" s="39">
        <v>0.2</v>
      </c>
      <c r="P79" s="39">
        <v>0</v>
      </c>
      <c r="Q79" s="39">
        <v>0.5</v>
      </c>
      <c r="R79" s="39">
        <v>0.3</v>
      </c>
      <c r="S79" s="39">
        <v>0.2</v>
      </c>
      <c r="T79" s="39">
        <v>0.3</v>
      </c>
      <c r="U79" s="39">
        <v>0.2</v>
      </c>
      <c r="V79" s="39">
        <v>0.6</v>
      </c>
      <c r="W79" s="39">
        <v>0.5</v>
      </c>
      <c r="X79" s="39">
        <v>0.2</v>
      </c>
      <c r="Y79" s="39">
        <v>0.5</v>
      </c>
      <c r="Z79" s="39">
        <v>0.6</v>
      </c>
      <c r="AA79" s="39">
        <v>1</v>
      </c>
      <c r="AB79" s="39">
        <v>0.3</v>
      </c>
      <c r="AC79" s="39">
        <v>0.5</v>
      </c>
      <c r="AD79" s="39">
        <v>0.5</v>
      </c>
      <c r="AE79" s="39">
        <v>0.4</v>
      </c>
      <c r="AF79" s="39">
        <v>0.5</v>
      </c>
      <c r="AG79" s="39">
        <v>0.3</v>
      </c>
      <c r="AH79" s="39">
        <v>0.4</v>
      </c>
      <c r="AI79" s="39">
        <v>0.7</v>
      </c>
      <c r="AJ79" s="39">
        <v>0.8</v>
      </c>
      <c r="AK79" s="39">
        <v>0.4</v>
      </c>
      <c r="AL79" s="39">
        <v>0.6</v>
      </c>
      <c r="AM79" s="39">
        <v>0.2</v>
      </c>
      <c r="AN79" s="39">
        <v>0</v>
      </c>
      <c r="AO79" s="39">
        <v>0.5</v>
      </c>
      <c r="AP79" s="39">
        <v>0.2</v>
      </c>
      <c r="AQ79" s="39">
        <v>0.4</v>
      </c>
      <c r="AR79" s="39">
        <v>0.6</v>
      </c>
      <c r="AS79" s="39">
        <v>0.6</v>
      </c>
      <c r="AT79" s="39">
        <v>0.7</v>
      </c>
      <c r="AU79" s="39">
        <v>0.7</v>
      </c>
      <c r="AV79" s="39">
        <v>0.4</v>
      </c>
      <c r="AW79" s="39">
        <v>0.6</v>
      </c>
      <c r="AX79" s="39">
        <v>0.6</v>
      </c>
      <c r="AY79" s="39">
        <v>0.5</v>
      </c>
      <c r="AZ79" s="39">
        <v>0.3</v>
      </c>
      <c r="BA79" s="39">
        <v>0.2</v>
      </c>
      <c r="BB79" s="39">
        <v>0.6</v>
      </c>
      <c r="BC79" s="39">
        <v>0.3</v>
      </c>
      <c r="BD79" s="39">
        <v>0.3</v>
      </c>
      <c r="BE79" s="39">
        <v>0.9</v>
      </c>
      <c r="BF79" s="39">
        <v>0</v>
      </c>
      <c r="BG79" s="39">
        <v>0.4</v>
      </c>
      <c r="BH79" s="39">
        <v>0.4</v>
      </c>
      <c r="BI79" s="39">
        <v>0.6</v>
      </c>
      <c r="BJ79" s="39">
        <v>0.7</v>
      </c>
      <c r="BK79" s="39">
        <v>0.4</v>
      </c>
      <c r="BL79" s="39">
        <v>0.1</v>
      </c>
      <c r="BM79" s="39">
        <v>0.4</v>
      </c>
      <c r="BN79" s="39">
        <v>0.2</v>
      </c>
      <c r="BO79" s="39">
        <v>0.1</v>
      </c>
      <c r="BP79" s="39">
        <v>0.2</v>
      </c>
      <c r="BQ79" s="39">
        <v>0.1</v>
      </c>
      <c r="BR79" s="39">
        <v>0.3</v>
      </c>
      <c r="BS79" s="39">
        <v>0.1</v>
      </c>
      <c r="BT79" s="39">
        <v>0.8</v>
      </c>
      <c r="BU79" s="39">
        <v>0.4</v>
      </c>
      <c r="BV79" s="39">
        <v>0.2</v>
      </c>
      <c r="BW79" s="39">
        <v>0.4</v>
      </c>
      <c r="BX79" s="39">
        <v>0.6</v>
      </c>
      <c r="BY79" s="39">
        <v>0.2</v>
      </c>
      <c r="BZ79" s="39">
        <v>0.8</v>
      </c>
      <c r="CA79" s="39">
        <v>0</v>
      </c>
      <c r="CB79" s="39">
        <v>0.1</v>
      </c>
      <c r="CC79" s="39">
        <v>0.41</v>
      </c>
      <c r="CD79" s="39">
        <v>0.48</v>
      </c>
      <c r="CE79" s="39">
        <v>0.35</v>
      </c>
      <c r="CF79" s="39">
        <v>0.36</v>
      </c>
    </row>
    <row r="80" spans="1:84" x14ac:dyDescent="0.25">
      <c r="A80" s="31" t="str">
        <f t="shared" si="1"/>
        <v>ESC MUL JOSE DE CARVALHO9º anoA</v>
      </c>
      <c r="B80" s="31" t="s">
        <v>78</v>
      </c>
      <c r="C80" s="31" t="s">
        <v>125</v>
      </c>
      <c r="D80" s="31" t="s">
        <v>128</v>
      </c>
      <c r="E80" s="31" t="s">
        <v>433</v>
      </c>
      <c r="F80" s="31" t="s">
        <v>87</v>
      </c>
      <c r="G80" s="42">
        <v>8</v>
      </c>
      <c r="H80" s="42">
        <v>8</v>
      </c>
      <c r="I80" s="42">
        <v>7</v>
      </c>
      <c r="J80" s="42">
        <v>7</v>
      </c>
      <c r="K80" s="39">
        <v>0.13</v>
      </c>
      <c r="L80" s="39">
        <v>0.63</v>
      </c>
      <c r="M80" s="39">
        <v>0.63</v>
      </c>
      <c r="N80" s="39">
        <v>0.38</v>
      </c>
      <c r="O80" s="39">
        <v>0.63</v>
      </c>
      <c r="P80" s="39">
        <v>0.5</v>
      </c>
      <c r="Q80" s="39">
        <v>0.13</v>
      </c>
      <c r="R80" s="39">
        <v>0.63</v>
      </c>
      <c r="S80" s="39">
        <v>0.13</v>
      </c>
      <c r="T80" s="39">
        <v>0.25</v>
      </c>
      <c r="U80" s="39">
        <v>0.38</v>
      </c>
      <c r="V80" s="39">
        <v>0.13</v>
      </c>
      <c r="W80" s="39">
        <v>0.25</v>
      </c>
      <c r="X80" s="39">
        <v>0.13</v>
      </c>
      <c r="Y80" s="39">
        <v>0.13</v>
      </c>
      <c r="Z80" s="39">
        <v>0.5</v>
      </c>
      <c r="AA80" s="39">
        <v>0.63</v>
      </c>
      <c r="AB80" s="39">
        <v>0.25</v>
      </c>
      <c r="AC80" s="39">
        <v>0</v>
      </c>
      <c r="AD80" s="39">
        <v>0.25</v>
      </c>
      <c r="AE80" s="39">
        <v>0.25</v>
      </c>
      <c r="AF80" s="39">
        <v>0.38</v>
      </c>
      <c r="AG80" s="39">
        <v>0.13</v>
      </c>
      <c r="AH80" s="39">
        <v>0</v>
      </c>
      <c r="AI80" s="39">
        <v>0.25</v>
      </c>
      <c r="AJ80" s="39">
        <v>0.25</v>
      </c>
      <c r="AK80" s="39">
        <v>0.25</v>
      </c>
      <c r="AL80" s="39">
        <v>0.13</v>
      </c>
      <c r="AM80" s="39">
        <v>0.13</v>
      </c>
      <c r="AN80" s="39">
        <v>0</v>
      </c>
      <c r="AO80" s="39">
        <v>0.13</v>
      </c>
      <c r="AP80" s="39">
        <v>0.25</v>
      </c>
      <c r="AQ80" s="39">
        <v>0.13</v>
      </c>
      <c r="AR80" s="39">
        <v>0.25</v>
      </c>
      <c r="AS80" s="39">
        <v>0.25</v>
      </c>
      <c r="AT80" s="39">
        <v>0.25</v>
      </c>
      <c r="AU80" s="39">
        <v>0.5</v>
      </c>
      <c r="AV80" s="39">
        <v>0.38</v>
      </c>
      <c r="AW80" s="39">
        <v>0.38</v>
      </c>
      <c r="AX80" s="39">
        <v>0.38</v>
      </c>
      <c r="AY80" s="39">
        <v>0.38</v>
      </c>
      <c r="AZ80" s="39">
        <v>0.63</v>
      </c>
      <c r="BA80" s="39">
        <v>0.38</v>
      </c>
      <c r="BB80" s="39">
        <v>0.5</v>
      </c>
      <c r="BC80" s="39">
        <v>0.25</v>
      </c>
      <c r="BD80" s="39">
        <v>0.38</v>
      </c>
      <c r="BE80" s="39">
        <v>0.63</v>
      </c>
      <c r="BF80" s="39">
        <v>0.13</v>
      </c>
      <c r="BG80" s="39">
        <v>0.13</v>
      </c>
      <c r="BH80" s="39">
        <v>0.25</v>
      </c>
      <c r="BI80" s="39">
        <v>0.5</v>
      </c>
      <c r="BJ80" s="39">
        <v>0.5</v>
      </c>
      <c r="BK80" s="39">
        <v>0.63</v>
      </c>
      <c r="BL80" s="39">
        <v>0.13</v>
      </c>
      <c r="BM80" s="39">
        <v>0.38</v>
      </c>
      <c r="BN80" s="39">
        <v>0.38</v>
      </c>
      <c r="BO80" s="39">
        <v>0.13</v>
      </c>
      <c r="BP80" s="39">
        <v>0.25</v>
      </c>
      <c r="BQ80" s="39">
        <v>0.25</v>
      </c>
      <c r="BR80" s="39">
        <v>0.13</v>
      </c>
      <c r="BS80" s="39">
        <v>0.13</v>
      </c>
      <c r="BT80" s="39">
        <v>0.5</v>
      </c>
      <c r="BU80" s="39">
        <v>0.13</v>
      </c>
      <c r="BV80" s="39">
        <v>0.5</v>
      </c>
      <c r="BW80" s="39">
        <v>0.25</v>
      </c>
      <c r="BX80" s="39">
        <v>0.25</v>
      </c>
      <c r="BY80" s="39">
        <v>0.25</v>
      </c>
      <c r="BZ80" s="39">
        <v>0.38</v>
      </c>
      <c r="CA80" s="39">
        <v>0.25</v>
      </c>
      <c r="CB80" s="39">
        <v>0.25</v>
      </c>
      <c r="CC80" s="39">
        <v>0.33</v>
      </c>
      <c r="CD80" s="39">
        <v>0.23</v>
      </c>
      <c r="CE80" s="39">
        <v>0.34</v>
      </c>
      <c r="CF80" s="39">
        <v>0.28999999999999998</v>
      </c>
    </row>
    <row r="81" spans="1:84" x14ac:dyDescent="0.25">
      <c r="A81" s="31" t="str">
        <f t="shared" si="1"/>
        <v>ESC MUL MACHADO DE ASSIS9º anoA</v>
      </c>
      <c r="B81" s="31" t="s">
        <v>280</v>
      </c>
      <c r="C81" s="31" t="s">
        <v>594</v>
      </c>
      <c r="D81" s="31" t="s">
        <v>298</v>
      </c>
      <c r="E81" s="31" t="s">
        <v>433</v>
      </c>
      <c r="F81" s="31" t="s">
        <v>87</v>
      </c>
      <c r="G81" s="42">
        <v>3</v>
      </c>
      <c r="H81" s="42">
        <v>3</v>
      </c>
      <c r="I81" s="42">
        <v>3</v>
      </c>
      <c r="J81" s="42">
        <v>3</v>
      </c>
      <c r="K81" s="39">
        <v>0</v>
      </c>
      <c r="L81" s="39">
        <v>0.33</v>
      </c>
      <c r="M81" s="39">
        <v>0.67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0.67</v>
      </c>
      <c r="U81" s="39">
        <v>0.33</v>
      </c>
      <c r="V81" s="39">
        <v>0</v>
      </c>
      <c r="W81" s="39">
        <v>0.67</v>
      </c>
      <c r="X81" s="39">
        <v>0.33</v>
      </c>
      <c r="Y81" s="39">
        <v>0</v>
      </c>
      <c r="Z81" s="39">
        <v>0</v>
      </c>
      <c r="AA81" s="39">
        <v>0</v>
      </c>
      <c r="AB81" s="39">
        <v>0.33</v>
      </c>
      <c r="AC81" s="39">
        <v>0</v>
      </c>
      <c r="AD81" s="39">
        <v>0.33</v>
      </c>
      <c r="AE81" s="39">
        <v>0.33</v>
      </c>
      <c r="AF81" s="39">
        <v>0.67</v>
      </c>
      <c r="AG81" s="39">
        <v>0.67</v>
      </c>
      <c r="AH81" s="39">
        <v>0.33</v>
      </c>
      <c r="AI81" s="39">
        <v>0.33</v>
      </c>
      <c r="AJ81" s="39">
        <v>0.33</v>
      </c>
      <c r="AK81" s="39">
        <v>0</v>
      </c>
      <c r="AL81" s="39">
        <v>0.67</v>
      </c>
      <c r="AM81" s="39">
        <v>0</v>
      </c>
      <c r="AN81" s="39">
        <v>0.33</v>
      </c>
      <c r="AO81" s="39">
        <v>0</v>
      </c>
      <c r="AP81" s="39">
        <v>0</v>
      </c>
      <c r="AQ81" s="39">
        <v>0.33</v>
      </c>
      <c r="AR81" s="39">
        <v>0.67</v>
      </c>
      <c r="AS81" s="39">
        <v>0</v>
      </c>
      <c r="AT81" s="39">
        <v>0.33</v>
      </c>
      <c r="AU81" s="39">
        <v>0.33</v>
      </c>
      <c r="AV81" s="39">
        <v>0.33</v>
      </c>
      <c r="AW81" s="39">
        <v>0</v>
      </c>
      <c r="AX81" s="39">
        <v>0.33</v>
      </c>
      <c r="AY81" s="39">
        <v>0.33</v>
      </c>
      <c r="AZ81" s="39">
        <v>0.67</v>
      </c>
      <c r="BA81" s="39">
        <v>0.33</v>
      </c>
      <c r="BB81" s="39">
        <v>0.67</v>
      </c>
      <c r="BC81" s="39">
        <v>0</v>
      </c>
      <c r="BD81" s="39">
        <v>0</v>
      </c>
      <c r="BE81" s="39">
        <v>0.33</v>
      </c>
      <c r="BF81" s="39">
        <v>0</v>
      </c>
      <c r="BG81" s="39">
        <v>0.33</v>
      </c>
      <c r="BH81" s="39">
        <v>0.33</v>
      </c>
      <c r="BI81" s="39">
        <v>0.67</v>
      </c>
      <c r="BJ81" s="39">
        <v>0.67</v>
      </c>
      <c r="BK81" s="39">
        <v>0.67</v>
      </c>
      <c r="BL81" s="39">
        <v>0</v>
      </c>
      <c r="BM81" s="39">
        <v>0</v>
      </c>
      <c r="BN81" s="39">
        <v>0</v>
      </c>
      <c r="BO81" s="39">
        <v>0.67</v>
      </c>
      <c r="BP81" s="39">
        <v>0.33</v>
      </c>
      <c r="BQ81" s="39">
        <v>0.33</v>
      </c>
      <c r="BR81" s="39">
        <v>0</v>
      </c>
      <c r="BS81" s="39">
        <v>0</v>
      </c>
      <c r="BT81" s="39">
        <v>0</v>
      </c>
      <c r="BU81" s="39">
        <v>0.33</v>
      </c>
      <c r="BV81" s="39">
        <v>0</v>
      </c>
      <c r="BW81" s="39">
        <v>0.33</v>
      </c>
      <c r="BX81" s="39">
        <v>0.33</v>
      </c>
      <c r="BY81" s="39">
        <v>0</v>
      </c>
      <c r="BZ81" s="39">
        <v>0</v>
      </c>
      <c r="CA81" s="39">
        <v>0</v>
      </c>
      <c r="CB81" s="39">
        <v>0.33</v>
      </c>
      <c r="CC81" s="39">
        <v>0.18</v>
      </c>
      <c r="CD81" s="39">
        <v>0.3</v>
      </c>
      <c r="CE81" s="39">
        <v>0.32</v>
      </c>
      <c r="CF81" s="39">
        <v>0.13</v>
      </c>
    </row>
    <row r="82" spans="1:84" x14ac:dyDescent="0.25">
      <c r="A82" s="31" t="str">
        <f t="shared" si="1"/>
        <v>ESC MUL ANGELO SIRIANO9º anoA</v>
      </c>
      <c r="B82" s="31" t="s">
        <v>280</v>
      </c>
      <c r="C82" s="31" t="s">
        <v>283</v>
      </c>
      <c r="D82" s="31" t="s">
        <v>458</v>
      </c>
      <c r="E82" s="31" t="s">
        <v>433</v>
      </c>
      <c r="F82" s="31" t="s">
        <v>87</v>
      </c>
      <c r="G82" s="42">
        <v>6</v>
      </c>
      <c r="H82" s="42">
        <v>6</v>
      </c>
      <c r="I82" s="42">
        <v>5</v>
      </c>
      <c r="J82" s="42">
        <v>5</v>
      </c>
      <c r="K82" s="39">
        <v>0.17</v>
      </c>
      <c r="L82" s="39">
        <v>0</v>
      </c>
      <c r="M82" s="39">
        <v>0.33</v>
      </c>
      <c r="N82" s="39">
        <v>0.17</v>
      </c>
      <c r="O82" s="39">
        <v>0</v>
      </c>
      <c r="P82" s="39">
        <v>0.17</v>
      </c>
      <c r="Q82" s="39">
        <v>0.33</v>
      </c>
      <c r="R82" s="39">
        <v>0</v>
      </c>
      <c r="S82" s="39">
        <v>0.17</v>
      </c>
      <c r="T82" s="39">
        <v>0</v>
      </c>
      <c r="U82" s="39">
        <v>0</v>
      </c>
      <c r="V82" s="39">
        <v>0.17</v>
      </c>
      <c r="W82" s="39">
        <v>0.17</v>
      </c>
      <c r="X82" s="39">
        <v>0.33</v>
      </c>
      <c r="Y82" s="39">
        <v>0</v>
      </c>
      <c r="Z82" s="39">
        <v>0.33</v>
      </c>
      <c r="AA82" s="39">
        <v>0.5</v>
      </c>
      <c r="AB82" s="39">
        <v>0.17</v>
      </c>
      <c r="AC82" s="39">
        <v>0.5</v>
      </c>
      <c r="AD82" s="39">
        <v>0.33</v>
      </c>
      <c r="AE82" s="39">
        <v>0.17</v>
      </c>
      <c r="AF82" s="39">
        <v>0.5</v>
      </c>
      <c r="AG82" s="39">
        <v>0.17</v>
      </c>
      <c r="AH82" s="39">
        <v>0</v>
      </c>
      <c r="AI82" s="39">
        <v>0.17</v>
      </c>
      <c r="AJ82" s="39">
        <v>0.33</v>
      </c>
      <c r="AK82" s="39">
        <v>0</v>
      </c>
      <c r="AL82" s="39">
        <v>0.5</v>
      </c>
      <c r="AM82" s="39">
        <v>0.33</v>
      </c>
      <c r="AN82" s="39">
        <v>0</v>
      </c>
      <c r="AO82" s="39">
        <v>0.33</v>
      </c>
      <c r="AP82" s="39">
        <v>0.33</v>
      </c>
      <c r="AQ82" s="39">
        <v>0.17</v>
      </c>
      <c r="AR82" s="39">
        <v>0.17</v>
      </c>
      <c r="AS82" s="39">
        <v>0.17</v>
      </c>
      <c r="AT82" s="39">
        <v>0.33</v>
      </c>
      <c r="AU82" s="39">
        <v>0.5</v>
      </c>
      <c r="AV82" s="39">
        <v>0.33</v>
      </c>
      <c r="AW82" s="39">
        <v>0</v>
      </c>
      <c r="AX82" s="39">
        <v>0.17</v>
      </c>
      <c r="AY82" s="39">
        <v>0.33</v>
      </c>
      <c r="AZ82" s="39">
        <v>0.17</v>
      </c>
      <c r="BA82" s="39">
        <v>0.33</v>
      </c>
      <c r="BB82" s="39">
        <v>0.33</v>
      </c>
      <c r="BC82" s="39">
        <v>0</v>
      </c>
      <c r="BD82" s="39">
        <v>0</v>
      </c>
      <c r="BE82" s="39">
        <v>0.33</v>
      </c>
      <c r="BF82" s="39">
        <v>0.17</v>
      </c>
      <c r="BG82" s="39">
        <v>0.17</v>
      </c>
      <c r="BH82" s="39">
        <v>0</v>
      </c>
      <c r="BI82" s="39">
        <v>0.17</v>
      </c>
      <c r="BJ82" s="39">
        <v>0.5</v>
      </c>
      <c r="BK82" s="39">
        <v>0.33</v>
      </c>
      <c r="BL82" s="39">
        <v>0</v>
      </c>
      <c r="BM82" s="39">
        <v>0.17</v>
      </c>
      <c r="BN82" s="39">
        <v>0</v>
      </c>
      <c r="BO82" s="39">
        <v>0.17</v>
      </c>
      <c r="BP82" s="39">
        <v>0.33</v>
      </c>
      <c r="BQ82" s="39">
        <v>0</v>
      </c>
      <c r="BR82" s="39">
        <v>0.33</v>
      </c>
      <c r="BS82" s="39">
        <v>0.17</v>
      </c>
      <c r="BT82" s="39">
        <v>0.17</v>
      </c>
      <c r="BU82" s="39">
        <v>0.17</v>
      </c>
      <c r="BV82" s="39">
        <v>0.17</v>
      </c>
      <c r="BW82" s="39">
        <v>0.33</v>
      </c>
      <c r="BX82" s="39">
        <v>0.67</v>
      </c>
      <c r="BY82" s="39">
        <v>0.33</v>
      </c>
      <c r="BZ82" s="39">
        <v>0.33</v>
      </c>
      <c r="CA82" s="39">
        <v>0</v>
      </c>
      <c r="CB82" s="39">
        <v>0.33</v>
      </c>
      <c r="CC82" s="39">
        <v>0.19</v>
      </c>
      <c r="CD82" s="39">
        <v>0.23</v>
      </c>
      <c r="CE82" s="39">
        <v>0.19</v>
      </c>
      <c r="CF82" s="39">
        <v>0.27</v>
      </c>
    </row>
    <row r="83" spans="1:84" x14ac:dyDescent="0.25">
      <c r="A83" s="31" t="str">
        <f t="shared" si="1"/>
        <v>ESCOLA MUNICIPAL RUI SILVA9º ano92.01 EF - MAT - 9º ANO ID: 740</v>
      </c>
      <c r="B83" s="31" t="s">
        <v>280</v>
      </c>
      <c r="C83" s="31" t="s">
        <v>590</v>
      </c>
      <c r="D83" s="31" t="s">
        <v>459</v>
      </c>
      <c r="E83" s="31" t="s">
        <v>433</v>
      </c>
      <c r="F83" s="31" t="s">
        <v>460</v>
      </c>
      <c r="G83" s="42">
        <v>7</v>
      </c>
      <c r="H83" s="42">
        <v>7</v>
      </c>
      <c r="I83" s="42">
        <v>7</v>
      </c>
      <c r="J83" s="42">
        <v>7</v>
      </c>
      <c r="K83" s="39">
        <v>0.43</v>
      </c>
      <c r="L83" s="39">
        <v>0.43</v>
      </c>
      <c r="M83" s="39">
        <v>1</v>
      </c>
      <c r="N83" s="39">
        <v>0</v>
      </c>
      <c r="O83" s="39">
        <v>0.56999999999999995</v>
      </c>
      <c r="P83" s="39">
        <v>0.56999999999999995</v>
      </c>
      <c r="Q83" s="39">
        <v>0.56999999999999995</v>
      </c>
      <c r="R83" s="39">
        <v>0.71</v>
      </c>
      <c r="S83" s="39">
        <v>0.71</v>
      </c>
      <c r="T83" s="39">
        <v>0.28999999999999998</v>
      </c>
      <c r="U83" s="39">
        <v>0.56999999999999995</v>
      </c>
      <c r="V83" s="39">
        <v>0.71</v>
      </c>
      <c r="W83" s="39">
        <v>0.56999999999999995</v>
      </c>
      <c r="X83" s="39">
        <v>0</v>
      </c>
      <c r="Y83" s="39">
        <v>0.56999999999999995</v>
      </c>
      <c r="Z83" s="39">
        <v>1</v>
      </c>
      <c r="AA83" s="39">
        <v>0.86</v>
      </c>
      <c r="AB83" s="39">
        <v>0.28999999999999998</v>
      </c>
      <c r="AC83" s="39">
        <v>0.14000000000000001</v>
      </c>
      <c r="AD83" s="39">
        <v>0.14000000000000001</v>
      </c>
      <c r="AE83" s="39">
        <v>0.43</v>
      </c>
      <c r="AF83" s="39">
        <v>0.56999999999999995</v>
      </c>
      <c r="AG83" s="39">
        <v>0.28999999999999998</v>
      </c>
      <c r="AH83" s="39">
        <v>0.56999999999999995</v>
      </c>
      <c r="AI83" s="39">
        <v>0.43</v>
      </c>
      <c r="AJ83" s="39">
        <v>0.71</v>
      </c>
      <c r="AK83" s="39">
        <v>0.43</v>
      </c>
      <c r="AL83" s="39">
        <v>0.43</v>
      </c>
      <c r="AM83" s="39">
        <v>0.14000000000000001</v>
      </c>
      <c r="AN83" s="39">
        <v>0.28999999999999998</v>
      </c>
      <c r="AO83" s="39">
        <v>0.28999999999999998</v>
      </c>
      <c r="AP83" s="39">
        <v>0.56999999999999995</v>
      </c>
      <c r="AQ83" s="39">
        <v>0.43</v>
      </c>
      <c r="AR83" s="39">
        <v>0.28999999999999998</v>
      </c>
      <c r="AS83" s="39">
        <v>0.56999999999999995</v>
      </c>
      <c r="AT83" s="39">
        <v>0.86</v>
      </c>
      <c r="AU83" s="39">
        <v>0.86</v>
      </c>
      <c r="AV83" s="39">
        <v>0.43</v>
      </c>
      <c r="AW83" s="39">
        <v>0.43</v>
      </c>
      <c r="AX83" s="39">
        <v>0.71</v>
      </c>
      <c r="AY83" s="39">
        <v>0.56999999999999995</v>
      </c>
      <c r="AZ83" s="39">
        <v>0.28999999999999998</v>
      </c>
      <c r="BA83" s="39">
        <v>0.56999999999999995</v>
      </c>
      <c r="BB83" s="39">
        <v>0.28999999999999998</v>
      </c>
      <c r="BC83" s="39">
        <v>0.14000000000000001</v>
      </c>
      <c r="BD83" s="39">
        <v>0.86</v>
      </c>
      <c r="BE83" s="39">
        <v>1</v>
      </c>
      <c r="BF83" s="39">
        <v>0</v>
      </c>
      <c r="BG83" s="39">
        <v>0.43</v>
      </c>
      <c r="BH83" s="39">
        <v>0.71</v>
      </c>
      <c r="BI83" s="39">
        <v>0.56999999999999995</v>
      </c>
      <c r="BJ83" s="39">
        <v>0.14000000000000001</v>
      </c>
      <c r="BK83" s="39">
        <v>0.56999999999999995</v>
      </c>
      <c r="BL83" s="39">
        <v>0.43</v>
      </c>
      <c r="BM83" s="39">
        <v>0.14000000000000001</v>
      </c>
      <c r="BN83" s="39">
        <v>0.14000000000000001</v>
      </c>
      <c r="BO83" s="39">
        <v>0</v>
      </c>
      <c r="BP83" s="39">
        <v>0.43</v>
      </c>
      <c r="BQ83" s="39">
        <v>0.86</v>
      </c>
      <c r="BR83" s="39">
        <v>0.43</v>
      </c>
      <c r="BS83" s="39">
        <v>0.28999999999999998</v>
      </c>
      <c r="BT83" s="39">
        <v>0.86</v>
      </c>
      <c r="BU83" s="39">
        <v>0.43</v>
      </c>
      <c r="BV83" s="39">
        <v>0.14000000000000001</v>
      </c>
      <c r="BW83" s="39">
        <v>0.14000000000000001</v>
      </c>
      <c r="BX83" s="39">
        <v>0.28999999999999998</v>
      </c>
      <c r="BY83" s="39">
        <v>0.14000000000000001</v>
      </c>
      <c r="BZ83" s="39">
        <v>0.28999999999999998</v>
      </c>
      <c r="CA83" s="39">
        <v>0.28999999999999998</v>
      </c>
      <c r="CB83" s="39">
        <v>0</v>
      </c>
      <c r="CC83" s="39">
        <v>0.51</v>
      </c>
      <c r="CD83" s="39">
        <v>0.49</v>
      </c>
      <c r="CE83" s="39">
        <v>0.43</v>
      </c>
      <c r="CF83" s="39">
        <v>0.28999999999999998</v>
      </c>
    </row>
    <row r="84" spans="1:84" x14ac:dyDescent="0.25">
      <c r="A84" s="31" t="str">
        <f t="shared" si="1"/>
        <v>ESC MUL STO ANTONIO9º ano9º A Turma Matutino</v>
      </c>
      <c r="B84" s="31" t="s">
        <v>92</v>
      </c>
      <c r="C84" s="31" t="s">
        <v>366</v>
      </c>
      <c r="D84" s="31" t="s">
        <v>369</v>
      </c>
      <c r="E84" s="31" t="s">
        <v>433</v>
      </c>
      <c r="F84" s="31" t="s">
        <v>461</v>
      </c>
      <c r="G84" s="43">
        <v>5</v>
      </c>
      <c r="H84" s="43">
        <v>5</v>
      </c>
      <c r="I84" s="43">
        <v>5</v>
      </c>
      <c r="J84" s="43">
        <v>5</v>
      </c>
      <c r="K84" s="39">
        <v>0.6</v>
      </c>
      <c r="L84" s="39">
        <v>0.2</v>
      </c>
      <c r="M84" s="39">
        <v>1</v>
      </c>
      <c r="N84" s="39">
        <v>0.2</v>
      </c>
      <c r="O84" s="39">
        <v>0.2</v>
      </c>
      <c r="P84" s="39">
        <v>0.2</v>
      </c>
      <c r="Q84" s="39">
        <v>0.6</v>
      </c>
      <c r="R84" s="39">
        <v>0.2</v>
      </c>
      <c r="S84" s="39">
        <v>0.2</v>
      </c>
      <c r="T84" s="39">
        <v>0.2</v>
      </c>
      <c r="U84" s="39">
        <v>0.4</v>
      </c>
      <c r="V84" s="39">
        <v>0.4</v>
      </c>
      <c r="W84" s="39">
        <v>0.2</v>
      </c>
      <c r="X84" s="39">
        <v>0.4</v>
      </c>
      <c r="Y84" s="39">
        <v>0.4</v>
      </c>
      <c r="Z84" s="39">
        <v>0.4</v>
      </c>
      <c r="AA84" s="39">
        <v>0</v>
      </c>
      <c r="AB84" s="39">
        <v>0.4</v>
      </c>
      <c r="AC84" s="39">
        <v>0.2</v>
      </c>
      <c r="AD84" s="39">
        <v>0.2</v>
      </c>
      <c r="AE84" s="39">
        <v>0</v>
      </c>
      <c r="AF84" s="39">
        <v>1</v>
      </c>
      <c r="AG84" s="39">
        <v>0</v>
      </c>
      <c r="AH84" s="39">
        <v>0.4</v>
      </c>
      <c r="AI84" s="39">
        <v>0</v>
      </c>
      <c r="AJ84" s="39">
        <v>0.8</v>
      </c>
      <c r="AK84" s="39">
        <v>0</v>
      </c>
      <c r="AL84" s="39">
        <v>0.4</v>
      </c>
      <c r="AM84" s="39">
        <v>0.2</v>
      </c>
      <c r="AN84" s="39">
        <v>0.4</v>
      </c>
      <c r="AO84" s="39">
        <v>0.4</v>
      </c>
      <c r="AP84" s="39">
        <v>0</v>
      </c>
      <c r="AQ84" s="39">
        <v>0.4</v>
      </c>
      <c r="AR84" s="39">
        <v>0</v>
      </c>
      <c r="AS84" s="39">
        <v>0.4</v>
      </c>
      <c r="AT84" s="39">
        <v>0.4</v>
      </c>
      <c r="AU84" s="39">
        <v>0.2</v>
      </c>
      <c r="AV84" s="39">
        <v>0.2</v>
      </c>
      <c r="AW84" s="39">
        <v>0.6</v>
      </c>
      <c r="AX84" s="39">
        <v>0.4</v>
      </c>
      <c r="AY84" s="39">
        <v>0.6</v>
      </c>
      <c r="AZ84" s="39">
        <v>0.6</v>
      </c>
      <c r="BA84" s="39">
        <v>0.4</v>
      </c>
      <c r="BB84" s="39">
        <v>0</v>
      </c>
      <c r="BC84" s="39">
        <v>0</v>
      </c>
      <c r="BD84" s="39">
        <v>0</v>
      </c>
      <c r="BE84" s="39">
        <v>0.6</v>
      </c>
      <c r="BF84" s="39">
        <v>0</v>
      </c>
      <c r="BG84" s="39">
        <v>0.2</v>
      </c>
      <c r="BH84" s="39">
        <v>0.2</v>
      </c>
      <c r="BI84" s="39">
        <v>0.6</v>
      </c>
      <c r="BJ84" s="39">
        <v>0.2</v>
      </c>
      <c r="BK84" s="39">
        <v>0</v>
      </c>
      <c r="BL84" s="39">
        <v>0.4</v>
      </c>
      <c r="BM84" s="39">
        <v>0</v>
      </c>
      <c r="BN84" s="39">
        <v>0</v>
      </c>
      <c r="BO84" s="39">
        <v>0</v>
      </c>
      <c r="BP84" s="39">
        <v>0.2</v>
      </c>
      <c r="BQ84" s="39">
        <v>0.4</v>
      </c>
      <c r="BR84" s="39">
        <v>0</v>
      </c>
      <c r="BS84" s="39">
        <v>0.4</v>
      </c>
      <c r="BT84" s="39">
        <v>0.6</v>
      </c>
      <c r="BU84" s="39">
        <v>0.4</v>
      </c>
      <c r="BV84" s="39">
        <v>0.2</v>
      </c>
      <c r="BW84" s="39">
        <v>0.2</v>
      </c>
      <c r="BX84" s="39">
        <v>0.2</v>
      </c>
      <c r="BY84" s="39">
        <v>0.2</v>
      </c>
      <c r="BZ84" s="39">
        <v>0.2</v>
      </c>
      <c r="CA84" s="39">
        <v>0</v>
      </c>
      <c r="CB84" s="39">
        <v>0</v>
      </c>
      <c r="CC84" s="39">
        <v>0.33</v>
      </c>
      <c r="CD84" s="39">
        <v>0.31</v>
      </c>
      <c r="CE84" s="39">
        <v>0.22</v>
      </c>
      <c r="CF84" s="39">
        <v>0.24</v>
      </c>
    </row>
    <row r="85" spans="1:84" x14ac:dyDescent="0.25">
      <c r="A85" s="31" t="str">
        <f t="shared" si="1"/>
        <v>ESCOLA MUNICIPAL PRESIDENTE LULA DA SILVA9º anoA</v>
      </c>
      <c r="B85" s="31" t="s">
        <v>264</v>
      </c>
      <c r="C85" s="31" t="s">
        <v>595</v>
      </c>
      <c r="D85" s="31" t="s">
        <v>462</v>
      </c>
      <c r="E85" s="31" t="s">
        <v>433</v>
      </c>
      <c r="F85" s="31" t="s">
        <v>87</v>
      </c>
      <c r="G85" s="42">
        <v>29</v>
      </c>
      <c r="H85" s="42">
        <v>29</v>
      </c>
      <c r="I85" s="42">
        <v>29</v>
      </c>
      <c r="J85" s="42">
        <v>29</v>
      </c>
      <c r="K85" s="39">
        <v>0.21</v>
      </c>
      <c r="L85" s="39">
        <v>0.45</v>
      </c>
      <c r="M85" s="39">
        <v>0.83</v>
      </c>
      <c r="N85" s="39">
        <v>0.21</v>
      </c>
      <c r="O85" s="39">
        <v>0.34</v>
      </c>
      <c r="P85" s="39">
        <v>0.38</v>
      </c>
      <c r="Q85" s="39">
        <v>0.24</v>
      </c>
      <c r="R85" s="39">
        <v>0.17</v>
      </c>
      <c r="S85" s="39">
        <v>0.52</v>
      </c>
      <c r="T85" s="39">
        <v>0.48</v>
      </c>
      <c r="U85" s="39">
        <v>0.24</v>
      </c>
      <c r="V85" s="39">
        <v>0.55000000000000004</v>
      </c>
      <c r="W85" s="39">
        <v>0.55000000000000004</v>
      </c>
      <c r="X85" s="39">
        <v>0.1</v>
      </c>
      <c r="Y85" s="39">
        <v>0.1</v>
      </c>
      <c r="Z85" s="39">
        <v>0.66</v>
      </c>
      <c r="AA85" s="39">
        <v>0.52</v>
      </c>
      <c r="AB85" s="39">
        <v>0.24</v>
      </c>
      <c r="AC85" s="39">
        <v>0.14000000000000001</v>
      </c>
      <c r="AD85" s="39">
        <v>0.21</v>
      </c>
      <c r="AE85" s="39">
        <v>0.45</v>
      </c>
      <c r="AF85" s="39">
        <v>0.62</v>
      </c>
      <c r="AG85" s="39">
        <v>0.28000000000000003</v>
      </c>
      <c r="AH85" s="39">
        <v>7.0000000000000007E-2</v>
      </c>
      <c r="AI85" s="39">
        <v>0.34</v>
      </c>
      <c r="AJ85" s="39">
        <v>0.45</v>
      </c>
      <c r="AK85" s="39">
        <v>0.28000000000000003</v>
      </c>
      <c r="AL85" s="39">
        <v>0.52</v>
      </c>
      <c r="AM85" s="39">
        <v>0.14000000000000001</v>
      </c>
      <c r="AN85" s="39">
        <v>0.31</v>
      </c>
      <c r="AO85" s="39">
        <v>0.45</v>
      </c>
      <c r="AP85" s="39">
        <v>0.24</v>
      </c>
      <c r="AQ85" s="39">
        <v>0.45</v>
      </c>
      <c r="AR85" s="39">
        <v>0.38</v>
      </c>
      <c r="AS85" s="39">
        <v>0.38</v>
      </c>
      <c r="AT85" s="39">
        <v>0.66</v>
      </c>
      <c r="AU85" s="39">
        <v>0.59</v>
      </c>
      <c r="AV85" s="39">
        <v>0.17</v>
      </c>
      <c r="AW85" s="39">
        <v>0.41</v>
      </c>
      <c r="AX85" s="39">
        <v>0.48</v>
      </c>
      <c r="AY85" s="39">
        <v>0.38</v>
      </c>
      <c r="AZ85" s="39">
        <v>0.52</v>
      </c>
      <c r="BA85" s="39">
        <v>0.45</v>
      </c>
      <c r="BB85" s="39">
        <v>0.34</v>
      </c>
      <c r="BC85" s="39">
        <v>0.17</v>
      </c>
      <c r="BD85" s="39">
        <v>0.45</v>
      </c>
      <c r="BE85" s="39">
        <v>0.69</v>
      </c>
      <c r="BF85" s="39">
        <v>0.17</v>
      </c>
      <c r="BG85" s="39">
        <v>0.34</v>
      </c>
      <c r="BH85" s="39">
        <v>0.34</v>
      </c>
      <c r="BI85" s="39">
        <v>0.55000000000000004</v>
      </c>
      <c r="BJ85" s="39">
        <v>0.69</v>
      </c>
      <c r="BK85" s="39">
        <v>0.52</v>
      </c>
      <c r="BL85" s="39">
        <v>0.55000000000000004</v>
      </c>
      <c r="BM85" s="39">
        <v>0.24</v>
      </c>
      <c r="BN85" s="39">
        <v>0.24</v>
      </c>
      <c r="BO85" s="39">
        <v>0.21</v>
      </c>
      <c r="BP85" s="39">
        <v>0.21</v>
      </c>
      <c r="BQ85" s="39">
        <v>0.52</v>
      </c>
      <c r="BR85" s="39">
        <v>0.59</v>
      </c>
      <c r="BS85" s="39">
        <v>0.31</v>
      </c>
      <c r="BT85" s="39">
        <v>0.62</v>
      </c>
      <c r="BU85" s="39">
        <v>7.0000000000000007E-2</v>
      </c>
      <c r="BV85" s="39">
        <v>0.21</v>
      </c>
      <c r="BW85" s="39">
        <v>0.14000000000000001</v>
      </c>
      <c r="BX85" s="39">
        <v>0.52</v>
      </c>
      <c r="BY85" s="39">
        <v>0.28000000000000003</v>
      </c>
      <c r="BZ85" s="39">
        <v>0.34</v>
      </c>
      <c r="CA85" s="39">
        <v>0.21</v>
      </c>
      <c r="CB85" s="39">
        <v>0.24</v>
      </c>
      <c r="CC85" s="39">
        <v>0.36</v>
      </c>
      <c r="CD85" s="39">
        <v>0.38</v>
      </c>
      <c r="CE85" s="39">
        <v>0.41</v>
      </c>
      <c r="CF85" s="39">
        <v>0.28999999999999998</v>
      </c>
    </row>
    <row r="86" spans="1:84" x14ac:dyDescent="0.25">
      <c r="A86" s="31" t="str">
        <f t="shared" si="1"/>
        <v>ESCOLA MUNICIPAL DEGRAUS DO SABER9º anoA</v>
      </c>
      <c r="B86" s="31" t="s">
        <v>307</v>
      </c>
      <c r="C86" s="31" t="s">
        <v>307</v>
      </c>
      <c r="D86" s="31" t="s">
        <v>358</v>
      </c>
      <c r="E86" s="31" t="s">
        <v>433</v>
      </c>
      <c r="F86" s="31" t="s">
        <v>87</v>
      </c>
      <c r="G86" s="43">
        <v>1</v>
      </c>
      <c r="H86" s="43">
        <v>1</v>
      </c>
      <c r="I86" s="43">
        <v>1</v>
      </c>
      <c r="J86" s="43">
        <v>1</v>
      </c>
      <c r="K86" s="39">
        <v>1</v>
      </c>
      <c r="L86" s="39">
        <v>0</v>
      </c>
      <c r="M86" s="39">
        <v>0</v>
      </c>
      <c r="N86" s="39">
        <v>0</v>
      </c>
      <c r="O86" s="39">
        <v>1</v>
      </c>
      <c r="P86" s="39">
        <v>1</v>
      </c>
      <c r="Q86" s="39">
        <v>1</v>
      </c>
      <c r="R86" s="39">
        <v>0</v>
      </c>
      <c r="S86" s="39">
        <v>0</v>
      </c>
      <c r="T86" s="39">
        <v>0</v>
      </c>
      <c r="U86" s="39">
        <v>1</v>
      </c>
      <c r="V86" s="39">
        <v>0</v>
      </c>
      <c r="W86" s="39">
        <v>1</v>
      </c>
      <c r="X86" s="39">
        <v>1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1</v>
      </c>
      <c r="AF86" s="39">
        <v>0</v>
      </c>
      <c r="AG86" s="39">
        <v>0</v>
      </c>
      <c r="AH86" s="39">
        <v>0</v>
      </c>
      <c r="AI86" s="39">
        <v>0</v>
      </c>
      <c r="AJ86" s="39">
        <v>0</v>
      </c>
      <c r="AK86" s="39">
        <v>0</v>
      </c>
      <c r="AL86" s="39">
        <v>1</v>
      </c>
      <c r="AM86" s="39">
        <v>0</v>
      </c>
      <c r="AN86" s="39">
        <v>0</v>
      </c>
      <c r="AO86" s="39">
        <v>0</v>
      </c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1</v>
      </c>
      <c r="AV86" s="39">
        <v>1</v>
      </c>
      <c r="AW86" s="39">
        <v>1</v>
      </c>
      <c r="AX86" s="39">
        <v>0</v>
      </c>
      <c r="AY86" s="39">
        <v>0</v>
      </c>
      <c r="AZ86" s="39">
        <v>0</v>
      </c>
      <c r="BA86" s="39">
        <v>1</v>
      </c>
      <c r="BB86" s="39">
        <v>0</v>
      </c>
      <c r="BC86" s="39">
        <v>0</v>
      </c>
      <c r="BD86" s="39">
        <v>1</v>
      </c>
      <c r="BE86" s="39">
        <v>1</v>
      </c>
      <c r="BF86" s="39">
        <v>0</v>
      </c>
      <c r="BG86" s="39">
        <v>0</v>
      </c>
      <c r="BH86" s="39">
        <v>0</v>
      </c>
      <c r="BI86" s="39">
        <v>1</v>
      </c>
      <c r="BJ86" s="39">
        <v>0</v>
      </c>
      <c r="BK86" s="39">
        <v>0</v>
      </c>
      <c r="BL86" s="39">
        <v>0</v>
      </c>
      <c r="BM86" s="39">
        <v>0</v>
      </c>
      <c r="BN86" s="39">
        <v>0</v>
      </c>
      <c r="BO86" s="39">
        <v>0</v>
      </c>
      <c r="BP86" s="39">
        <v>0</v>
      </c>
      <c r="BQ86" s="39">
        <v>0</v>
      </c>
      <c r="BR86" s="39">
        <v>0</v>
      </c>
      <c r="BS86" s="39">
        <v>0</v>
      </c>
      <c r="BT86" s="39">
        <v>0</v>
      </c>
      <c r="BU86" s="39">
        <v>1</v>
      </c>
      <c r="BV86" s="39">
        <v>0</v>
      </c>
      <c r="BW86" s="39">
        <v>0</v>
      </c>
      <c r="BX86" s="39">
        <v>0</v>
      </c>
      <c r="BY86" s="39">
        <v>0</v>
      </c>
      <c r="BZ86" s="39">
        <v>0</v>
      </c>
      <c r="CA86" s="39">
        <v>1</v>
      </c>
      <c r="CB86" s="39">
        <v>0</v>
      </c>
      <c r="CC86" s="39">
        <v>0.35</v>
      </c>
      <c r="CD86" s="39">
        <v>0.25</v>
      </c>
      <c r="CE86" s="39">
        <v>0.2</v>
      </c>
      <c r="CF86" s="39">
        <v>0.2</v>
      </c>
    </row>
    <row r="87" spans="1:84" x14ac:dyDescent="0.25">
      <c r="A87" s="31" t="str">
        <f t="shared" si="1"/>
        <v>ESCOLA MUNICIPAL FIRMINO COELHO DE ARAUJO9º anoÚNICA</v>
      </c>
      <c r="B87" s="31" t="s">
        <v>240</v>
      </c>
      <c r="C87" s="31" t="s">
        <v>254</v>
      </c>
      <c r="D87" s="31" t="s">
        <v>407</v>
      </c>
      <c r="E87" s="31" t="s">
        <v>433</v>
      </c>
      <c r="F87" s="31" t="s">
        <v>134</v>
      </c>
      <c r="G87" s="42">
        <v>11</v>
      </c>
      <c r="H87" s="42">
        <v>11</v>
      </c>
      <c r="I87" s="42">
        <v>11</v>
      </c>
      <c r="J87" s="42">
        <v>11</v>
      </c>
      <c r="K87" s="39">
        <v>0.36</v>
      </c>
      <c r="L87" s="39">
        <v>0.45</v>
      </c>
      <c r="M87" s="39">
        <v>1</v>
      </c>
      <c r="N87" s="39">
        <v>0.18</v>
      </c>
      <c r="O87" s="39">
        <v>0.45</v>
      </c>
      <c r="P87" s="39">
        <v>0.09</v>
      </c>
      <c r="Q87" s="39">
        <v>0.27</v>
      </c>
      <c r="R87" s="39">
        <v>0.27</v>
      </c>
      <c r="S87" s="39">
        <v>0.18</v>
      </c>
      <c r="T87" s="39">
        <v>0.09</v>
      </c>
      <c r="U87" s="39">
        <v>0.27</v>
      </c>
      <c r="V87" s="39">
        <v>0.64</v>
      </c>
      <c r="W87" s="39">
        <v>0.18</v>
      </c>
      <c r="X87" s="39">
        <v>0.18</v>
      </c>
      <c r="Y87" s="39">
        <v>0.36</v>
      </c>
      <c r="Z87" s="39">
        <v>0.45</v>
      </c>
      <c r="AA87" s="39">
        <v>0.73</v>
      </c>
      <c r="AB87" s="39">
        <v>0.36</v>
      </c>
      <c r="AC87" s="39">
        <v>0.27</v>
      </c>
      <c r="AD87" s="39">
        <v>0.36</v>
      </c>
      <c r="AE87" s="39">
        <v>0.09</v>
      </c>
      <c r="AF87" s="39">
        <v>0.36</v>
      </c>
      <c r="AG87" s="39">
        <v>0.36</v>
      </c>
      <c r="AH87" s="39">
        <v>0.18</v>
      </c>
      <c r="AI87" s="39">
        <v>0.09</v>
      </c>
      <c r="AJ87" s="39">
        <v>0.18</v>
      </c>
      <c r="AK87" s="39">
        <v>0.36</v>
      </c>
      <c r="AL87" s="39">
        <v>0.55000000000000004</v>
      </c>
      <c r="AM87" s="39">
        <v>0.09</v>
      </c>
      <c r="AN87" s="39">
        <v>0.27</v>
      </c>
      <c r="AO87" s="39">
        <v>0.27</v>
      </c>
      <c r="AP87" s="39">
        <v>0.27</v>
      </c>
      <c r="AQ87" s="39">
        <v>0.73</v>
      </c>
      <c r="AR87" s="39">
        <v>0.45</v>
      </c>
      <c r="AS87" s="39">
        <v>0.45</v>
      </c>
      <c r="AT87" s="39">
        <v>0.55000000000000004</v>
      </c>
      <c r="AU87" s="39">
        <v>0.64</v>
      </c>
      <c r="AV87" s="39">
        <v>0.09</v>
      </c>
      <c r="AW87" s="39">
        <v>0.36</v>
      </c>
      <c r="AX87" s="39">
        <v>0.27</v>
      </c>
      <c r="AY87" s="39">
        <v>0.64</v>
      </c>
      <c r="AZ87" s="39">
        <v>0.55000000000000004</v>
      </c>
      <c r="BA87" s="39">
        <v>0.27</v>
      </c>
      <c r="BB87" s="39">
        <v>0.45</v>
      </c>
      <c r="BC87" s="39">
        <v>0.45</v>
      </c>
      <c r="BD87" s="39">
        <v>0.18</v>
      </c>
      <c r="BE87" s="39">
        <v>0.91</v>
      </c>
      <c r="BF87" s="39">
        <v>0.09</v>
      </c>
      <c r="BG87" s="39">
        <v>0.36</v>
      </c>
      <c r="BH87" s="39">
        <v>0.36</v>
      </c>
      <c r="BI87" s="39">
        <v>0.55000000000000004</v>
      </c>
      <c r="BJ87" s="39">
        <v>0.45</v>
      </c>
      <c r="BK87" s="39">
        <v>0.73</v>
      </c>
      <c r="BL87" s="39">
        <v>0.55000000000000004</v>
      </c>
      <c r="BM87" s="39">
        <v>0.18</v>
      </c>
      <c r="BN87" s="39">
        <v>0</v>
      </c>
      <c r="BO87" s="39">
        <v>0.45</v>
      </c>
      <c r="BP87" s="39">
        <v>0.09</v>
      </c>
      <c r="BQ87" s="39">
        <v>0.55000000000000004</v>
      </c>
      <c r="BR87" s="39">
        <v>0.36</v>
      </c>
      <c r="BS87" s="39">
        <v>0.36</v>
      </c>
      <c r="BT87" s="39">
        <v>0.55000000000000004</v>
      </c>
      <c r="BU87" s="39">
        <v>0</v>
      </c>
      <c r="BV87" s="39">
        <v>0</v>
      </c>
      <c r="BW87" s="39">
        <v>0.45</v>
      </c>
      <c r="BX87" s="39">
        <v>0.55000000000000004</v>
      </c>
      <c r="BY87" s="39">
        <v>0.36</v>
      </c>
      <c r="BZ87" s="39">
        <v>0.27</v>
      </c>
      <c r="CA87" s="39">
        <v>0.27</v>
      </c>
      <c r="CB87" s="39">
        <v>0.18</v>
      </c>
      <c r="CC87" s="39">
        <v>0.36</v>
      </c>
      <c r="CD87" s="39">
        <v>0.33</v>
      </c>
      <c r="CE87" s="39">
        <v>0.41</v>
      </c>
      <c r="CF87" s="39">
        <v>0.3</v>
      </c>
    </row>
    <row r="88" spans="1:84" x14ac:dyDescent="0.25">
      <c r="A88" s="31" t="str">
        <f t="shared" si="1"/>
        <v>ESC MUNICIPAL SEBASTIAO MOURAO9º ano92.01</v>
      </c>
      <c r="B88" s="31" t="s">
        <v>318</v>
      </c>
      <c r="C88" s="31" t="s">
        <v>592</v>
      </c>
      <c r="D88" s="31" t="s">
        <v>463</v>
      </c>
      <c r="E88" s="31" t="s">
        <v>433</v>
      </c>
      <c r="F88" s="31" t="s">
        <v>439</v>
      </c>
      <c r="G88" s="42">
        <v>5</v>
      </c>
      <c r="H88" s="42">
        <v>5</v>
      </c>
      <c r="I88" s="42">
        <v>5</v>
      </c>
      <c r="J88" s="42">
        <v>5</v>
      </c>
      <c r="K88" s="39">
        <v>0</v>
      </c>
      <c r="L88" s="39">
        <v>0</v>
      </c>
      <c r="M88" s="39">
        <v>0.6</v>
      </c>
      <c r="N88" s="39">
        <v>0</v>
      </c>
      <c r="O88" s="39">
        <v>0.2</v>
      </c>
      <c r="P88" s="39">
        <v>0.8</v>
      </c>
      <c r="Q88" s="39">
        <v>0</v>
      </c>
      <c r="R88" s="39">
        <v>0.4</v>
      </c>
      <c r="S88" s="39">
        <v>0.2</v>
      </c>
      <c r="T88" s="39">
        <v>0.6</v>
      </c>
      <c r="U88" s="39">
        <v>0.4</v>
      </c>
      <c r="V88" s="39">
        <v>0</v>
      </c>
      <c r="W88" s="39">
        <v>0.2</v>
      </c>
      <c r="X88" s="39">
        <v>0.2</v>
      </c>
      <c r="Y88" s="39">
        <v>0.2</v>
      </c>
      <c r="Z88" s="39">
        <v>0.6</v>
      </c>
      <c r="AA88" s="39">
        <v>0.2</v>
      </c>
      <c r="AB88" s="39">
        <v>0.2</v>
      </c>
      <c r="AC88" s="39">
        <v>0.2</v>
      </c>
      <c r="AD88" s="39">
        <v>0.6</v>
      </c>
      <c r="AE88" s="39">
        <v>0.8</v>
      </c>
      <c r="AF88" s="39">
        <v>1</v>
      </c>
      <c r="AG88" s="39">
        <v>0.2</v>
      </c>
      <c r="AH88" s="39">
        <v>0.6</v>
      </c>
      <c r="AI88" s="39">
        <v>0.6</v>
      </c>
      <c r="AJ88" s="39">
        <v>0.6</v>
      </c>
      <c r="AK88" s="39">
        <v>0.4</v>
      </c>
      <c r="AL88" s="39">
        <v>1</v>
      </c>
      <c r="AM88" s="39">
        <v>0</v>
      </c>
      <c r="AN88" s="39">
        <v>0</v>
      </c>
      <c r="AO88" s="39">
        <v>0.4</v>
      </c>
      <c r="AP88" s="39">
        <v>0.4</v>
      </c>
      <c r="AQ88" s="39">
        <v>1</v>
      </c>
      <c r="AR88" s="39">
        <v>0.8</v>
      </c>
      <c r="AS88" s="39">
        <v>0</v>
      </c>
      <c r="AT88" s="39">
        <v>0.8</v>
      </c>
      <c r="AU88" s="39">
        <v>1</v>
      </c>
      <c r="AV88" s="39">
        <v>1</v>
      </c>
      <c r="AW88" s="39">
        <v>0.4</v>
      </c>
      <c r="AX88" s="39">
        <v>0.2</v>
      </c>
      <c r="AY88" s="39">
        <v>1</v>
      </c>
      <c r="AZ88" s="39">
        <v>0.6</v>
      </c>
      <c r="BA88" s="39">
        <v>0.4</v>
      </c>
      <c r="BB88" s="39">
        <v>0.2</v>
      </c>
      <c r="BC88" s="39">
        <v>0</v>
      </c>
      <c r="BD88" s="39">
        <v>0.6</v>
      </c>
      <c r="BE88" s="39">
        <v>0.4</v>
      </c>
      <c r="BF88" s="39">
        <v>0.4</v>
      </c>
      <c r="BG88" s="39">
        <v>0.2</v>
      </c>
      <c r="BH88" s="39">
        <v>0.4</v>
      </c>
      <c r="BI88" s="39">
        <v>0.2</v>
      </c>
      <c r="BJ88" s="39">
        <v>0.4</v>
      </c>
      <c r="BK88" s="39">
        <v>1</v>
      </c>
      <c r="BL88" s="39">
        <v>0.2</v>
      </c>
      <c r="BM88" s="39">
        <v>0.4</v>
      </c>
      <c r="BN88" s="39">
        <v>0.2</v>
      </c>
      <c r="BO88" s="39">
        <v>0</v>
      </c>
      <c r="BP88" s="39">
        <v>0.4</v>
      </c>
      <c r="BQ88" s="39">
        <v>0.4</v>
      </c>
      <c r="BR88" s="39">
        <v>0</v>
      </c>
      <c r="BS88" s="39">
        <v>0</v>
      </c>
      <c r="BT88" s="39">
        <v>0.8</v>
      </c>
      <c r="BU88" s="39">
        <v>1</v>
      </c>
      <c r="BV88" s="39">
        <v>0</v>
      </c>
      <c r="BW88" s="39">
        <v>0.6</v>
      </c>
      <c r="BX88" s="39">
        <v>0.2</v>
      </c>
      <c r="BY88" s="39">
        <v>0.4</v>
      </c>
      <c r="BZ88" s="39">
        <v>0.6</v>
      </c>
      <c r="CA88" s="39">
        <v>0</v>
      </c>
      <c r="CB88" s="39">
        <v>0.2</v>
      </c>
      <c r="CC88" s="39">
        <v>0.28000000000000003</v>
      </c>
      <c r="CD88" s="39">
        <v>0.56000000000000005</v>
      </c>
      <c r="CE88" s="39">
        <v>0.37</v>
      </c>
      <c r="CF88" s="39">
        <v>0.38</v>
      </c>
    </row>
    <row r="89" spans="1:84" x14ac:dyDescent="0.25">
      <c r="A89" s="31" t="str">
        <f t="shared" si="1"/>
        <v>ESCOLA MUNICIPAL BERNARDO GUIMARAES9º ano9º ANO</v>
      </c>
      <c r="B89" s="31" t="s">
        <v>307</v>
      </c>
      <c r="C89" s="31" t="s">
        <v>596</v>
      </c>
      <c r="D89" s="31" t="s">
        <v>464</v>
      </c>
      <c r="E89" s="31" t="s">
        <v>433</v>
      </c>
      <c r="F89" s="31" t="s">
        <v>373</v>
      </c>
      <c r="G89" s="42">
        <v>12</v>
      </c>
      <c r="H89" s="42">
        <v>12</v>
      </c>
      <c r="I89" s="42">
        <v>12</v>
      </c>
      <c r="J89" s="42">
        <v>12</v>
      </c>
      <c r="K89" s="39">
        <v>0.17</v>
      </c>
      <c r="L89" s="39">
        <v>0.42</v>
      </c>
      <c r="M89" s="39">
        <v>0.5</v>
      </c>
      <c r="N89" s="39">
        <v>0.33</v>
      </c>
      <c r="O89" s="39">
        <v>0.42</v>
      </c>
      <c r="P89" s="39">
        <v>0.08</v>
      </c>
      <c r="Q89" s="39">
        <v>0.25</v>
      </c>
      <c r="R89" s="39">
        <v>0.33</v>
      </c>
      <c r="S89" s="39">
        <v>0.42</v>
      </c>
      <c r="T89" s="39">
        <v>0.33</v>
      </c>
      <c r="U89" s="39">
        <v>0.25</v>
      </c>
      <c r="V89" s="39">
        <v>0.17</v>
      </c>
      <c r="W89" s="39">
        <v>0.17</v>
      </c>
      <c r="X89" s="39">
        <v>0.17</v>
      </c>
      <c r="Y89" s="39">
        <v>0.25</v>
      </c>
      <c r="Z89" s="39">
        <v>0.42</v>
      </c>
      <c r="AA89" s="39">
        <v>0.5</v>
      </c>
      <c r="AB89" s="39">
        <v>0.25</v>
      </c>
      <c r="AC89" s="39">
        <v>0.33</v>
      </c>
      <c r="AD89" s="39">
        <v>0.57999999999999996</v>
      </c>
      <c r="AE89" s="39">
        <v>0.25</v>
      </c>
      <c r="AF89" s="39">
        <v>0.33</v>
      </c>
      <c r="AG89" s="39">
        <v>0.25</v>
      </c>
      <c r="AH89" s="39">
        <v>0.33</v>
      </c>
      <c r="AI89" s="39">
        <v>0.33</v>
      </c>
      <c r="AJ89" s="39">
        <v>0.17</v>
      </c>
      <c r="AK89" s="39">
        <v>0.25</v>
      </c>
      <c r="AL89" s="39">
        <v>0.25</v>
      </c>
      <c r="AM89" s="39">
        <v>0.08</v>
      </c>
      <c r="AN89" s="39">
        <v>0.33</v>
      </c>
      <c r="AO89" s="39">
        <v>0.42</v>
      </c>
      <c r="AP89" s="39">
        <v>0.33</v>
      </c>
      <c r="AQ89" s="39">
        <v>0.08</v>
      </c>
      <c r="AR89" s="39">
        <v>0.33</v>
      </c>
      <c r="AS89" s="39">
        <v>0.17</v>
      </c>
      <c r="AT89" s="39">
        <v>0</v>
      </c>
      <c r="AU89" s="39">
        <v>0.42</v>
      </c>
      <c r="AV89" s="39">
        <v>0.5</v>
      </c>
      <c r="AW89" s="39">
        <v>0.08</v>
      </c>
      <c r="AX89" s="39">
        <v>0.5</v>
      </c>
      <c r="AY89" s="39">
        <v>0.57999999999999996</v>
      </c>
      <c r="AZ89" s="39">
        <v>0.17</v>
      </c>
      <c r="BA89" s="39">
        <v>0</v>
      </c>
      <c r="BB89" s="39">
        <v>0.33</v>
      </c>
      <c r="BC89" s="39">
        <v>0.33</v>
      </c>
      <c r="BD89" s="39">
        <v>0.42</v>
      </c>
      <c r="BE89" s="39">
        <v>0.75</v>
      </c>
      <c r="BF89" s="39">
        <v>0.25</v>
      </c>
      <c r="BG89" s="39">
        <v>0.25</v>
      </c>
      <c r="BH89" s="39">
        <v>0.5</v>
      </c>
      <c r="BI89" s="39">
        <v>0</v>
      </c>
      <c r="BJ89" s="39">
        <v>0.75</v>
      </c>
      <c r="BK89" s="39">
        <v>0.33</v>
      </c>
      <c r="BL89" s="39">
        <v>0.57999999999999996</v>
      </c>
      <c r="BM89" s="39">
        <v>0.08</v>
      </c>
      <c r="BN89" s="39">
        <v>0.33</v>
      </c>
      <c r="BO89" s="39">
        <v>0.25</v>
      </c>
      <c r="BP89" s="39">
        <v>0.33</v>
      </c>
      <c r="BQ89" s="39">
        <v>0.08</v>
      </c>
      <c r="BR89" s="39">
        <v>0.25</v>
      </c>
      <c r="BS89" s="39">
        <v>0.25</v>
      </c>
      <c r="BT89" s="39">
        <v>0.5</v>
      </c>
      <c r="BU89" s="39">
        <v>0.25</v>
      </c>
      <c r="BV89" s="39">
        <v>0.42</v>
      </c>
      <c r="BW89" s="39">
        <v>0.17</v>
      </c>
      <c r="BX89" s="39">
        <v>0.33</v>
      </c>
      <c r="BY89" s="39">
        <v>0.25</v>
      </c>
      <c r="BZ89" s="39">
        <v>0.57999999999999996</v>
      </c>
      <c r="CA89" s="39">
        <v>0.08</v>
      </c>
      <c r="CB89" s="39">
        <v>0.08</v>
      </c>
      <c r="CC89" s="39">
        <v>0.32</v>
      </c>
      <c r="CD89" s="39">
        <v>0.27</v>
      </c>
      <c r="CE89" s="39">
        <v>0.33</v>
      </c>
      <c r="CF89" s="39">
        <v>0.28999999999999998</v>
      </c>
    </row>
    <row r="90" spans="1:84" x14ac:dyDescent="0.25">
      <c r="A90" s="31" t="str">
        <f t="shared" si="1"/>
        <v>ESCOLA MUNICIPAL D LINDAURA OLIVEIRA MORAES9º ano92.01</v>
      </c>
      <c r="B90" s="31" t="s">
        <v>318</v>
      </c>
      <c r="C90" s="31" t="s">
        <v>592</v>
      </c>
      <c r="D90" s="31" t="s">
        <v>465</v>
      </c>
      <c r="E90" s="31" t="s">
        <v>433</v>
      </c>
      <c r="F90" s="31" t="s">
        <v>439</v>
      </c>
      <c r="G90" s="42">
        <v>11</v>
      </c>
      <c r="H90" s="42">
        <v>11</v>
      </c>
      <c r="I90" s="42">
        <v>11</v>
      </c>
      <c r="J90" s="42">
        <v>11</v>
      </c>
      <c r="K90" s="39">
        <v>0.09</v>
      </c>
      <c r="L90" s="39">
        <v>0.27</v>
      </c>
      <c r="M90" s="39">
        <v>1</v>
      </c>
      <c r="N90" s="39">
        <v>0.45</v>
      </c>
      <c r="O90" s="39">
        <v>0.27</v>
      </c>
      <c r="P90" s="39">
        <v>0.27</v>
      </c>
      <c r="Q90" s="39">
        <v>0.18</v>
      </c>
      <c r="R90" s="39">
        <v>0.09</v>
      </c>
      <c r="S90" s="39">
        <v>0.09</v>
      </c>
      <c r="T90" s="39">
        <v>0.36</v>
      </c>
      <c r="U90" s="39">
        <v>0.36</v>
      </c>
      <c r="V90" s="39">
        <v>0.55000000000000004</v>
      </c>
      <c r="W90" s="39">
        <v>0.91</v>
      </c>
      <c r="X90" s="39">
        <v>0.18</v>
      </c>
      <c r="Y90" s="39">
        <v>0.18</v>
      </c>
      <c r="Z90" s="39">
        <v>0.64</v>
      </c>
      <c r="AA90" s="39">
        <v>0.36</v>
      </c>
      <c r="AB90" s="39">
        <v>0.36</v>
      </c>
      <c r="AC90" s="39">
        <v>0.36</v>
      </c>
      <c r="AD90" s="39">
        <v>0.18</v>
      </c>
      <c r="AE90" s="39">
        <v>0.27</v>
      </c>
      <c r="AF90" s="39">
        <v>0.45</v>
      </c>
      <c r="AG90" s="39">
        <v>0.36</v>
      </c>
      <c r="AH90" s="39">
        <v>0.45</v>
      </c>
      <c r="AI90" s="39">
        <v>0.27</v>
      </c>
      <c r="AJ90" s="39">
        <v>0.45</v>
      </c>
      <c r="AK90" s="39">
        <v>0.27</v>
      </c>
      <c r="AL90" s="39">
        <v>0.55000000000000004</v>
      </c>
      <c r="AM90" s="39">
        <v>0.09</v>
      </c>
      <c r="AN90" s="39">
        <v>0</v>
      </c>
      <c r="AO90" s="39">
        <v>0.36</v>
      </c>
      <c r="AP90" s="39">
        <v>0.27</v>
      </c>
      <c r="AQ90" s="39">
        <v>0.55000000000000004</v>
      </c>
      <c r="AR90" s="39">
        <v>0.18</v>
      </c>
      <c r="AS90" s="39">
        <v>0.36</v>
      </c>
      <c r="AT90" s="39">
        <v>0.73</v>
      </c>
      <c r="AU90" s="39">
        <v>0.82</v>
      </c>
      <c r="AV90" s="39">
        <v>0.18</v>
      </c>
      <c r="AW90" s="39">
        <v>0.36</v>
      </c>
      <c r="AX90" s="39">
        <v>0.45</v>
      </c>
      <c r="AY90" s="39">
        <v>0.45</v>
      </c>
      <c r="AZ90" s="39">
        <v>0.82</v>
      </c>
      <c r="BA90" s="39">
        <v>0.55000000000000004</v>
      </c>
      <c r="BB90" s="39">
        <v>0.55000000000000004</v>
      </c>
      <c r="BC90" s="39">
        <v>0.27</v>
      </c>
      <c r="BD90" s="39">
        <v>0.36</v>
      </c>
      <c r="BE90" s="39">
        <v>0.45</v>
      </c>
      <c r="BF90" s="39">
        <v>0.18</v>
      </c>
      <c r="BG90" s="39">
        <v>0.27</v>
      </c>
      <c r="BH90" s="39">
        <v>0.36</v>
      </c>
      <c r="BI90" s="39">
        <v>0.18</v>
      </c>
      <c r="BJ90" s="39">
        <v>0.45</v>
      </c>
      <c r="BK90" s="39">
        <v>0.45</v>
      </c>
      <c r="BL90" s="39">
        <v>0.18</v>
      </c>
      <c r="BM90" s="39">
        <v>0.09</v>
      </c>
      <c r="BN90" s="39">
        <v>0.18</v>
      </c>
      <c r="BO90" s="39">
        <v>0.09</v>
      </c>
      <c r="BP90" s="39">
        <v>0.45</v>
      </c>
      <c r="BQ90" s="39">
        <v>0.27</v>
      </c>
      <c r="BR90" s="39">
        <v>0.09</v>
      </c>
      <c r="BS90" s="39">
        <v>0.55000000000000004</v>
      </c>
      <c r="BT90" s="39">
        <v>0.45</v>
      </c>
      <c r="BU90" s="39">
        <v>0.36</v>
      </c>
      <c r="BV90" s="39">
        <v>0.09</v>
      </c>
      <c r="BW90" s="39">
        <v>0.27</v>
      </c>
      <c r="BX90" s="39">
        <v>0.55000000000000004</v>
      </c>
      <c r="BY90" s="39">
        <v>0.27</v>
      </c>
      <c r="BZ90" s="39">
        <v>0.27</v>
      </c>
      <c r="CA90" s="39">
        <v>0.36</v>
      </c>
      <c r="CB90" s="39">
        <v>0.18</v>
      </c>
      <c r="CC90" s="39">
        <v>0.36</v>
      </c>
      <c r="CD90" s="39">
        <v>0.37</v>
      </c>
      <c r="CE90" s="39">
        <v>0.34</v>
      </c>
      <c r="CF90" s="39">
        <v>0.34</v>
      </c>
    </row>
    <row r="91" spans="1:84" x14ac:dyDescent="0.25">
      <c r="A91" s="31" t="str">
        <f t="shared" si="1"/>
        <v>ESCOLA MUNICIPAL D LINDAURA OLIVEIRA MORAES9º ano92.02</v>
      </c>
      <c r="B91" s="31" t="s">
        <v>318</v>
      </c>
      <c r="C91" s="31" t="s">
        <v>592</v>
      </c>
      <c r="D91" s="31" t="s">
        <v>465</v>
      </c>
      <c r="E91" s="31" t="s">
        <v>433</v>
      </c>
      <c r="F91" s="31" t="s">
        <v>449</v>
      </c>
      <c r="G91" s="42">
        <v>9</v>
      </c>
      <c r="H91" s="42">
        <v>9</v>
      </c>
      <c r="I91" s="42">
        <v>9</v>
      </c>
      <c r="J91" s="42">
        <v>9</v>
      </c>
      <c r="K91" s="39">
        <v>0.11</v>
      </c>
      <c r="L91" s="39">
        <v>0.44</v>
      </c>
      <c r="M91" s="39">
        <v>1</v>
      </c>
      <c r="N91" s="39">
        <v>0.22</v>
      </c>
      <c r="O91" s="39">
        <v>0.56000000000000005</v>
      </c>
      <c r="P91" s="39">
        <v>0.11</v>
      </c>
      <c r="Q91" s="39">
        <v>0.78</v>
      </c>
      <c r="R91" s="39">
        <v>0.11</v>
      </c>
      <c r="S91" s="39">
        <v>0.44</v>
      </c>
      <c r="T91" s="39">
        <v>0.11</v>
      </c>
      <c r="U91" s="39">
        <v>0.22</v>
      </c>
      <c r="V91" s="39">
        <v>0.56000000000000005</v>
      </c>
      <c r="W91" s="39">
        <v>0.33</v>
      </c>
      <c r="X91" s="39">
        <v>0.33</v>
      </c>
      <c r="Y91" s="39">
        <v>0.56000000000000005</v>
      </c>
      <c r="Z91" s="39">
        <v>0.56000000000000005</v>
      </c>
      <c r="AA91" s="39">
        <v>0.33</v>
      </c>
      <c r="AB91" s="39">
        <v>0.33</v>
      </c>
      <c r="AC91" s="39">
        <v>0.33</v>
      </c>
      <c r="AD91" s="39">
        <v>0.11</v>
      </c>
      <c r="AE91" s="39">
        <v>0.33</v>
      </c>
      <c r="AF91" s="39">
        <v>0.44</v>
      </c>
      <c r="AG91" s="39">
        <v>0.11</v>
      </c>
      <c r="AH91" s="39">
        <v>0.33</v>
      </c>
      <c r="AI91" s="39">
        <v>0.56000000000000005</v>
      </c>
      <c r="AJ91" s="39">
        <v>0.78</v>
      </c>
      <c r="AK91" s="39">
        <v>0.33</v>
      </c>
      <c r="AL91" s="39">
        <v>0.33</v>
      </c>
      <c r="AM91" s="39">
        <v>0.11</v>
      </c>
      <c r="AN91" s="39">
        <v>0</v>
      </c>
      <c r="AO91" s="39">
        <v>0.56000000000000005</v>
      </c>
      <c r="AP91" s="39">
        <v>0</v>
      </c>
      <c r="AQ91" s="39">
        <v>0.78</v>
      </c>
      <c r="AR91" s="39">
        <v>0.44</v>
      </c>
      <c r="AS91" s="39">
        <v>0.44</v>
      </c>
      <c r="AT91" s="39">
        <v>0.33</v>
      </c>
      <c r="AU91" s="39">
        <v>0.33</v>
      </c>
      <c r="AV91" s="39">
        <v>0</v>
      </c>
      <c r="AW91" s="39">
        <v>0.44</v>
      </c>
      <c r="AX91" s="39">
        <v>0.22</v>
      </c>
      <c r="AY91" s="39">
        <v>0.44</v>
      </c>
      <c r="AZ91" s="39">
        <v>0.22</v>
      </c>
      <c r="BA91" s="39">
        <v>0.22</v>
      </c>
      <c r="BB91" s="39">
        <v>0.56000000000000005</v>
      </c>
      <c r="BC91" s="39">
        <v>0.44</v>
      </c>
      <c r="BD91" s="39">
        <v>0.11</v>
      </c>
      <c r="BE91" s="39">
        <v>0.56000000000000005</v>
      </c>
      <c r="BF91" s="39">
        <v>0</v>
      </c>
      <c r="BG91" s="39">
        <v>0.44</v>
      </c>
      <c r="BH91" s="39">
        <v>0.33</v>
      </c>
      <c r="BI91" s="39">
        <v>0.33</v>
      </c>
      <c r="BJ91" s="39">
        <v>0.78</v>
      </c>
      <c r="BK91" s="39">
        <v>0.78</v>
      </c>
      <c r="BL91" s="39">
        <v>0</v>
      </c>
      <c r="BM91" s="39">
        <v>0</v>
      </c>
      <c r="BN91" s="39">
        <v>0</v>
      </c>
      <c r="BO91" s="39">
        <v>0.56000000000000005</v>
      </c>
      <c r="BP91" s="39">
        <v>0.67</v>
      </c>
      <c r="BQ91" s="39">
        <v>0.22</v>
      </c>
      <c r="BR91" s="39">
        <v>0.67</v>
      </c>
      <c r="BS91" s="39">
        <v>0.11</v>
      </c>
      <c r="BT91" s="39">
        <v>0.78</v>
      </c>
      <c r="BU91" s="39">
        <v>0.67</v>
      </c>
      <c r="BV91" s="39">
        <v>0.11</v>
      </c>
      <c r="BW91" s="39">
        <v>0</v>
      </c>
      <c r="BX91" s="39">
        <v>0.89</v>
      </c>
      <c r="BY91" s="39">
        <v>0.89</v>
      </c>
      <c r="BZ91" s="39">
        <v>0.11</v>
      </c>
      <c r="CA91" s="39">
        <v>0.22</v>
      </c>
      <c r="CB91" s="39">
        <v>0.56000000000000005</v>
      </c>
      <c r="CC91" s="39">
        <v>0.38</v>
      </c>
      <c r="CD91" s="39">
        <v>0.34</v>
      </c>
      <c r="CE91" s="39">
        <v>0.37</v>
      </c>
      <c r="CF91" s="39">
        <v>0.43</v>
      </c>
    </row>
    <row r="92" spans="1:84" x14ac:dyDescent="0.25">
      <c r="A92" s="31" t="str">
        <f t="shared" si="1"/>
        <v>ESCOLA MUNICIPAL ALDENORA MENDES MASCARENHAS9º ano9º ano A</v>
      </c>
      <c r="B92" s="31" t="s">
        <v>280</v>
      </c>
      <c r="C92" s="31" t="s">
        <v>283</v>
      </c>
      <c r="D92" s="31" t="s">
        <v>284</v>
      </c>
      <c r="E92" s="31" t="s">
        <v>433</v>
      </c>
      <c r="F92" s="31" t="s">
        <v>466</v>
      </c>
      <c r="G92" s="43">
        <v>21</v>
      </c>
      <c r="H92" s="43">
        <v>21</v>
      </c>
      <c r="I92" s="43">
        <v>21</v>
      </c>
      <c r="J92" s="43">
        <v>21</v>
      </c>
      <c r="K92" s="39">
        <v>0.43</v>
      </c>
      <c r="L92" s="39">
        <v>0.33</v>
      </c>
      <c r="M92" s="39">
        <v>0.9</v>
      </c>
      <c r="N92" s="39">
        <v>0.14000000000000001</v>
      </c>
      <c r="O92" s="39">
        <v>0.43</v>
      </c>
      <c r="P92" s="39">
        <v>0.24</v>
      </c>
      <c r="Q92" s="39">
        <v>0.19</v>
      </c>
      <c r="R92" s="39">
        <v>0.24</v>
      </c>
      <c r="S92" s="39">
        <v>0.48</v>
      </c>
      <c r="T92" s="39">
        <v>0.62</v>
      </c>
      <c r="U92" s="39">
        <v>0.33</v>
      </c>
      <c r="V92" s="39">
        <v>0.48</v>
      </c>
      <c r="W92" s="39">
        <v>0.38</v>
      </c>
      <c r="X92" s="39">
        <v>0.14000000000000001</v>
      </c>
      <c r="Y92" s="39">
        <v>0.28999999999999998</v>
      </c>
      <c r="Z92" s="39">
        <v>0.76</v>
      </c>
      <c r="AA92" s="39">
        <v>0.67</v>
      </c>
      <c r="AB92" s="39">
        <v>0.19</v>
      </c>
      <c r="AC92" s="39">
        <v>0.14000000000000001</v>
      </c>
      <c r="AD92" s="39">
        <v>0.24</v>
      </c>
      <c r="AE92" s="39">
        <v>0.56999999999999995</v>
      </c>
      <c r="AF92" s="39">
        <v>0.67</v>
      </c>
      <c r="AG92" s="39">
        <v>0.33</v>
      </c>
      <c r="AH92" s="39">
        <v>0.43</v>
      </c>
      <c r="AI92" s="39">
        <v>0.48</v>
      </c>
      <c r="AJ92" s="39">
        <v>0.43</v>
      </c>
      <c r="AK92" s="39">
        <v>0.33</v>
      </c>
      <c r="AL92" s="39">
        <v>0.52</v>
      </c>
      <c r="AM92" s="39">
        <v>0.28999999999999998</v>
      </c>
      <c r="AN92" s="39">
        <v>0</v>
      </c>
      <c r="AO92" s="39">
        <v>0.43</v>
      </c>
      <c r="AP92" s="39">
        <v>0.28999999999999998</v>
      </c>
      <c r="AQ92" s="39">
        <v>0.43</v>
      </c>
      <c r="AR92" s="39">
        <v>0.62</v>
      </c>
      <c r="AS92" s="39">
        <v>0.52</v>
      </c>
      <c r="AT92" s="39">
        <v>0.67</v>
      </c>
      <c r="AU92" s="39">
        <v>0.56999999999999995</v>
      </c>
      <c r="AV92" s="39">
        <v>0.28999999999999998</v>
      </c>
      <c r="AW92" s="39">
        <v>0.43</v>
      </c>
      <c r="AX92" s="39">
        <v>0.62</v>
      </c>
      <c r="AY92" s="39">
        <v>0.43</v>
      </c>
      <c r="AZ92" s="39">
        <v>0.48</v>
      </c>
      <c r="BA92" s="39">
        <v>0.62</v>
      </c>
      <c r="BB92" s="39">
        <v>0.62</v>
      </c>
      <c r="BC92" s="39">
        <v>0.43</v>
      </c>
      <c r="BD92" s="39">
        <v>0.19</v>
      </c>
      <c r="BE92" s="39">
        <v>0.67</v>
      </c>
      <c r="BF92" s="39">
        <v>0.1</v>
      </c>
      <c r="BG92" s="39">
        <v>0.38</v>
      </c>
      <c r="BH92" s="39">
        <v>0.24</v>
      </c>
      <c r="BI92" s="39">
        <v>0.52</v>
      </c>
      <c r="BJ92" s="39">
        <v>0.56999999999999995</v>
      </c>
      <c r="BK92" s="39">
        <v>0.33</v>
      </c>
      <c r="BL92" s="39">
        <v>0.33</v>
      </c>
      <c r="BM92" s="39">
        <v>0.1</v>
      </c>
      <c r="BN92" s="39">
        <v>0.19</v>
      </c>
      <c r="BO92" s="39">
        <v>0.24</v>
      </c>
      <c r="BP92" s="39">
        <v>0.33</v>
      </c>
      <c r="BQ92" s="39">
        <v>0.19</v>
      </c>
      <c r="BR92" s="39">
        <v>0.05</v>
      </c>
      <c r="BS92" s="39">
        <v>0.05</v>
      </c>
      <c r="BT92" s="39">
        <v>0.56999999999999995</v>
      </c>
      <c r="BU92" s="39">
        <v>0.48</v>
      </c>
      <c r="BV92" s="39">
        <v>0.14000000000000001</v>
      </c>
      <c r="BW92" s="39">
        <v>0.28999999999999998</v>
      </c>
      <c r="BX92" s="39">
        <v>0.48</v>
      </c>
      <c r="BY92" s="39">
        <v>0.48</v>
      </c>
      <c r="BZ92" s="39">
        <v>0.52</v>
      </c>
      <c r="CA92" s="39">
        <v>0.05</v>
      </c>
      <c r="CB92" s="39">
        <v>0.14000000000000001</v>
      </c>
      <c r="CC92" s="39">
        <v>0.38</v>
      </c>
      <c r="CD92" s="39">
        <v>0.45</v>
      </c>
      <c r="CE92" s="39">
        <v>0.35</v>
      </c>
      <c r="CF92" s="39">
        <v>0.32</v>
      </c>
    </row>
    <row r="93" spans="1:84" x14ac:dyDescent="0.25">
      <c r="A93" s="31" t="str">
        <f t="shared" si="1"/>
        <v>ESCOLA MUNICIPAL HERCULANO DE QUEIROZ9º ano92.01 EF - MAT - 9º ANO ID:752</v>
      </c>
      <c r="B93" s="31" t="s">
        <v>280</v>
      </c>
      <c r="C93" s="31" t="s">
        <v>590</v>
      </c>
      <c r="D93" s="31" t="s">
        <v>467</v>
      </c>
      <c r="E93" s="31" t="s">
        <v>433</v>
      </c>
      <c r="F93" s="31" t="s">
        <v>468</v>
      </c>
      <c r="G93" s="43">
        <v>12</v>
      </c>
      <c r="H93" s="43">
        <v>12</v>
      </c>
      <c r="I93" s="43">
        <v>15</v>
      </c>
      <c r="J93" s="43">
        <v>15</v>
      </c>
      <c r="K93" s="39">
        <v>0.27</v>
      </c>
      <c r="L93" s="39">
        <v>0.2</v>
      </c>
      <c r="M93" s="39">
        <v>0.67</v>
      </c>
      <c r="N93" s="39">
        <v>0.4</v>
      </c>
      <c r="O93" s="39">
        <v>0.47</v>
      </c>
      <c r="P93" s="39">
        <v>0.2</v>
      </c>
      <c r="Q93" s="39">
        <v>0.33</v>
      </c>
      <c r="R93" s="39">
        <v>0.2</v>
      </c>
      <c r="S93" s="39">
        <v>0.33</v>
      </c>
      <c r="T93" s="39">
        <v>0.4</v>
      </c>
      <c r="U93" s="39">
        <v>0.33</v>
      </c>
      <c r="V93" s="39">
        <v>0.53</v>
      </c>
      <c r="W93" s="39">
        <v>0.47</v>
      </c>
      <c r="X93" s="39">
        <v>0.13</v>
      </c>
      <c r="Y93" s="39">
        <v>0.33</v>
      </c>
      <c r="Z93" s="39">
        <v>0.73</v>
      </c>
      <c r="AA93" s="39">
        <v>0.47</v>
      </c>
      <c r="AB93" s="39">
        <v>0.33</v>
      </c>
      <c r="AC93" s="39">
        <v>7.0000000000000007E-2</v>
      </c>
      <c r="AD93" s="39">
        <v>0.33</v>
      </c>
      <c r="AE93" s="39">
        <v>0.33</v>
      </c>
      <c r="AF93" s="39">
        <v>0.67</v>
      </c>
      <c r="AG93" s="39">
        <v>0.27</v>
      </c>
      <c r="AH93" s="39">
        <v>0.27</v>
      </c>
      <c r="AI93" s="39">
        <v>7.0000000000000007E-2</v>
      </c>
      <c r="AJ93" s="39">
        <v>0.47</v>
      </c>
      <c r="AK93" s="39">
        <v>0.33</v>
      </c>
      <c r="AL93" s="39">
        <v>0.73</v>
      </c>
      <c r="AM93" s="39">
        <v>0.2</v>
      </c>
      <c r="AN93" s="39">
        <v>7.0000000000000007E-2</v>
      </c>
      <c r="AO93" s="39">
        <v>0.33</v>
      </c>
      <c r="AP93" s="39">
        <v>7.0000000000000007E-2</v>
      </c>
      <c r="AQ93" s="39">
        <v>0.27</v>
      </c>
      <c r="AR93" s="39">
        <v>0</v>
      </c>
      <c r="AS93" s="39">
        <v>0.27</v>
      </c>
      <c r="AT93" s="39">
        <v>0.67</v>
      </c>
      <c r="AU93" s="39">
        <v>0.4</v>
      </c>
      <c r="AV93" s="39">
        <v>0.2</v>
      </c>
      <c r="AW93" s="39">
        <v>0.27</v>
      </c>
      <c r="AX93" s="39">
        <v>0.4</v>
      </c>
      <c r="AY93" s="39">
        <v>0.73</v>
      </c>
      <c r="AZ93" s="39">
        <v>0.53</v>
      </c>
      <c r="BA93" s="39">
        <v>0.67</v>
      </c>
      <c r="BB93" s="39">
        <v>0.93</v>
      </c>
      <c r="BC93" s="39">
        <v>7.0000000000000007E-2</v>
      </c>
      <c r="BD93" s="39">
        <v>0.47</v>
      </c>
      <c r="BE93" s="39">
        <v>0.8</v>
      </c>
      <c r="BF93" s="39">
        <v>0.13</v>
      </c>
      <c r="BG93" s="39">
        <v>0.47</v>
      </c>
      <c r="BH93" s="39">
        <v>0.53</v>
      </c>
      <c r="BI93" s="39">
        <v>0.67</v>
      </c>
      <c r="BJ93" s="39">
        <v>0.93</v>
      </c>
      <c r="BK93" s="39">
        <v>0.87</v>
      </c>
      <c r="BL93" s="39">
        <v>0.27</v>
      </c>
      <c r="BM93" s="39">
        <v>0.2</v>
      </c>
      <c r="BN93" s="39">
        <v>0.4</v>
      </c>
      <c r="BO93" s="39">
        <v>0.33</v>
      </c>
      <c r="BP93" s="39">
        <v>0.4</v>
      </c>
      <c r="BQ93" s="39">
        <v>0.33</v>
      </c>
      <c r="BR93" s="39">
        <v>0.53</v>
      </c>
      <c r="BS93" s="39">
        <v>0.13</v>
      </c>
      <c r="BT93" s="39">
        <v>0.53</v>
      </c>
      <c r="BU93" s="39">
        <v>7.0000000000000007E-2</v>
      </c>
      <c r="BV93" s="39">
        <v>7.0000000000000007E-2</v>
      </c>
      <c r="BW93" s="39">
        <v>0.13</v>
      </c>
      <c r="BX93" s="39">
        <v>0.47</v>
      </c>
      <c r="BY93" s="39">
        <v>0.47</v>
      </c>
      <c r="BZ93" s="39">
        <v>0.4</v>
      </c>
      <c r="CA93" s="39">
        <v>0.2</v>
      </c>
      <c r="CB93" s="39">
        <v>0.33</v>
      </c>
      <c r="CC93" s="39">
        <v>0.36</v>
      </c>
      <c r="CD93" s="39">
        <v>0.31</v>
      </c>
      <c r="CE93" s="39">
        <v>0.51</v>
      </c>
      <c r="CF93" s="39">
        <v>0.28000000000000003</v>
      </c>
    </row>
    <row r="94" spans="1:84" x14ac:dyDescent="0.25">
      <c r="A94" s="31" t="str">
        <f t="shared" si="1"/>
        <v>ESCOLA MUNICIPAL ALDENORA MENDES MASCARENHAS9º ano9ºano B</v>
      </c>
      <c r="B94" s="31" t="s">
        <v>280</v>
      </c>
      <c r="C94" s="31" t="s">
        <v>283</v>
      </c>
      <c r="D94" s="31" t="s">
        <v>284</v>
      </c>
      <c r="E94" s="31" t="s">
        <v>433</v>
      </c>
      <c r="F94" s="31" t="s">
        <v>469</v>
      </c>
      <c r="G94" s="42">
        <v>26</v>
      </c>
      <c r="H94" s="42">
        <v>26</v>
      </c>
      <c r="I94" s="42">
        <v>26</v>
      </c>
      <c r="J94" s="42">
        <v>26</v>
      </c>
      <c r="K94" s="39">
        <v>0.31</v>
      </c>
      <c r="L94" s="39">
        <v>0.42</v>
      </c>
      <c r="M94" s="39">
        <v>0.77</v>
      </c>
      <c r="N94" s="39">
        <v>0.35</v>
      </c>
      <c r="O94" s="39">
        <v>0.54</v>
      </c>
      <c r="P94" s="39">
        <v>0.42</v>
      </c>
      <c r="Q94" s="39">
        <v>0.23</v>
      </c>
      <c r="R94" s="39">
        <v>0.23</v>
      </c>
      <c r="S94" s="39">
        <v>0.42</v>
      </c>
      <c r="T94" s="39">
        <v>0.42</v>
      </c>
      <c r="U94" s="39">
        <v>0.23</v>
      </c>
      <c r="V94" s="39">
        <v>0.46</v>
      </c>
      <c r="W94" s="39">
        <v>0.35</v>
      </c>
      <c r="X94" s="39">
        <v>0.23</v>
      </c>
      <c r="Y94" s="39">
        <v>0.42</v>
      </c>
      <c r="Z94" s="39">
        <v>0.77</v>
      </c>
      <c r="AA94" s="39">
        <v>0.54</v>
      </c>
      <c r="AB94" s="39">
        <v>0.19</v>
      </c>
      <c r="AC94" s="39">
        <v>0.12</v>
      </c>
      <c r="AD94" s="39">
        <v>0.23</v>
      </c>
      <c r="AE94" s="39">
        <v>0.35</v>
      </c>
      <c r="AF94" s="39">
        <v>0.54</v>
      </c>
      <c r="AG94" s="39">
        <v>0.31</v>
      </c>
      <c r="AH94" s="39">
        <v>0.46</v>
      </c>
      <c r="AI94" s="39">
        <v>0.35</v>
      </c>
      <c r="AJ94" s="39">
        <v>0.46</v>
      </c>
      <c r="AK94" s="39">
        <v>0.35</v>
      </c>
      <c r="AL94" s="39">
        <v>0.46</v>
      </c>
      <c r="AM94" s="39">
        <v>0.23</v>
      </c>
      <c r="AN94" s="39">
        <v>0.04</v>
      </c>
      <c r="AO94" s="39">
        <v>0.46</v>
      </c>
      <c r="AP94" s="39">
        <v>0.15</v>
      </c>
      <c r="AQ94" s="39">
        <v>0.38</v>
      </c>
      <c r="AR94" s="39">
        <v>0.5</v>
      </c>
      <c r="AS94" s="39">
        <v>0.27</v>
      </c>
      <c r="AT94" s="39">
        <v>0.57999999999999996</v>
      </c>
      <c r="AU94" s="39">
        <v>0.5</v>
      </c>
      <c r="AV94" s="39">
        <v>0.23</v>
      </c>
      <c r="AW94" s="39">
        <v>0.23</v>
      </c>
      <c r="AX94" s="39">
        <v>0.57999999999999996</v>
      </c>
      <c r="AY94" s="39">
        <v>0.46</v>
      </c>
      <c r="AZ94" s="39">
        <v>0.42</v>
      </c>
      <c r="BA94" s="39">
        <v>0.5</v>
      </c>
      <c r="BB94" s="39">
        <v>0.31</v>
      </c>
      <c r="BC94" s="39">
        <v>0.15</v>
      </c>
      <c r="BD94" s="39">
        <v>0.38</v>
      </c>
      <c r="BE94" s="39">
        <v>0.57999999999999996</v>
      </c>
      <c r="BF94" s="39">
        <v>0.12</v>
      </c>
      <c r="BG94" s="39">
        <v>0.31</v>
      </c>
      <c r="BH94" s="39">
        <v>0.19</v>
      </c>
      <c r="BI94" s="39">
        <v>0.57999999999999996</v>
      </c>
      <c r="BJ94" s="39">
        <v>0.65</v>
      </c>
      <c r="BK94" s="39">
        <v>0.65</v>
      </c>
      <c r="BL94" s="39">
        <v>0.38</v>
      </c>
      <c r="BM94" s="39">
        <v>0.27</v>
      </c>
      <c r="BN94" s="39">
        <v>0.08</v>
      </c>
      <c r="BO94" s="39">
        <v>0.46</v>
      </c>
      <c r="BP94" s="39">
        <v>0.31</v>
      </c>
      <c r="BQ94" s="39">
        <v>0.27</v>
      </c>
      <c r="BR94" s="39">
        <v>0.12</v>
      </c>
      <c r="BS94" s="39">
        <v>0.23</v>
      </c>
      <c r="BT94" s="39">
        <v>0.38</v>
      </c>
      <c r="BU94" s="39">
        <v>0.31</v>
      </c>
      <c r="BV94" s="39">
        <v>0.15</v>
      </c>
      <c r="BW94" s="39">
        <v>0.12</v>
      </c>
      <c r="BX94" s="39">
        <v>0.5</v>
      </c>
      <c r="BY94" s="39">
        <v>0.31</v>
      </c>
      <c r="BZ94" s="39">
        <v>0.27</v>
      </c>
      <c r="CA94" s="39">
        <v>0.04</v>
      </c>
      <c r="CB94" s="39">
        <v>0.08</v>
      </c>
      <c r="CC94" s="39">
        <v>0.38</v>
      </c>
      <c r="CD94" s="39">
        <v>0.37</v>
      </c>
      <c r="CE94" s="39">
        <v>0.36</v>
      </c>
      <c r="CF94" s="39">
        <v>0.24</v>
      </c>
    </row>
    <row r="95" spans="1:84" x14ac:dyDescent="0.25">
      <c r="A95" s="31" t="str">
        <f t="shared" si="1"/>
        <v>ESCOLA MUNICIPAL BRICIO LUAN QUEIROZ DIVINO9º anoB</v>
      </c>
      <c r="B95" s="31" t="s">
        <v>280</v>
      </c>
      <c r="C95" s="31" t="s">
        <v>283</v>
      </c>
      <c r="D95" s="31" t="s">
        <v>285</v>
      </c>
      <c r="E95" s="31" t="s">
        <v>433</v>
      </c>
      <c r="F95" s="31" t="s">
        <v>100</v>
      </c>
      <c r="G95" s="42">
        <v>19</v>
      </c>
      <c r="H95" s="42">
        <v>19</v>
      </c>
      <c r="I95" s="42">
        <v>19</v>
      </c>
      <c r="J95" s="42">
        <v>19</v>
      </c>
      <c r="K95" s="39">
        <v>0.32</v>
      </c>
      <c r="L95" s="39">
        <v>0.26</v>
      </c>
      <c r="M95" s="39">
        <v>0.84</v>
      </c>
      <c r="N95" s="39">
        <v>0.16</v>
      </c>
      <c r="O95" s="39">
        <v>0.37</v>
      </c>
      <c r="P95" s="39">
        <v>0.68</v>
      </c>
      <c r="Q95" s="39">
        <v>0.26</v>
      </c>
      <c r="R95" s="39">
        <v>0.26</v>
      </c>
      <c r="S95" s="39">
        <v>0.37</v>
      </c>
      <c r="T95" s="39">
        <v>0.37</v>
      </c>
      <c r="U95" s="39">
        <v>0.37</v>
      </c>
      <c r="V95" s="39">
        <v>0.79</v>
      </c>
      <c r="W95" s="39">
        <v>0.53</v>
      </c>
      <c r="X95" s="39">
        <v>0.47</v>
      </c>
      <c r="Y95" s="39">
        <v>0.53</v>
      </c>
      <c r="Z95" s="39">
        <v>0.84</v>
      </c>
      <c r="AA95" s="39">
        <v>0.79</v>
      </c>
      <c r="AB95" s="39">
        <v>0.11</v>
      </c>
      <c r="AC95" s="39">
        <v>0.11</v>
      </c>
      <c r="AD95" s="39">
        <v>0.11</v>
      </c>
      <c r="AE95" s="39">
        <v>0.32</v>
      </c>
      <c r="AF95" s="39">
        <v>0.68</v>
      </c>
      <c r="AG95" s="39">
        <v>0.21</v>
      </c>
      <c r="AH95" s="39">
        <v>0.42</v>
      </c>
      <c r="AI95" s="39">
        <v>0.47</v>
      </c>
      <c r="AJ95" s="39">
        <v>0.42</v>
      </c>
      <c r="AK95" s="39">
        <v>0.37</v>
      </c>
      <c r="AL95" s="39">
        <v>0.57999999999999996</v>
      </c>
      <c r="AM95" s="39">
        <v>0.37</v>
      </c>
      <c r="AN95" s="39">
        <v>0.26</v>
      </c>
      <c r="AO95" s="39">
        <v>0.16</v>
      </c>
      <c r="AP95" s="39">
        <v>0.26</v>
      </c>
      <c r="AQ95" s="39">
        <v>0.32</v>
      </c>
      <c r="AR95" s="39">
        <v>0.16</v>
      </c>
      <c r="AS95" s="39">
        <v>0.37</v>
      </c>
      <c r="AT95" s="39">
        <v>0.74</v>
      </c>
      <c r="AU95" s="39">
        <v>0.84</v>
      </c>
      <c r="AV95" s="39">
        <v>0.32</v>
      </c>
      <c r="AW95" s="39">
        <v>0.57999999999999996</v>
      </c>
      <c r="AX95" s="39">
        <v>0.57999999999999996</v>
      </c>
      <c r="AY95" s="39">
        <v>0.68</v>
      </c>
      <c r="AZ95" s="39">
        <v>0.47</v>
      </c>
      <c r="BA95" s="39">
        <v>0.47</v>
      </c>
      <c r="BB95" s="39">
        <v>0.53</v>
      </c>
      <c r="BC95" s="39">
        <v>0.21</v>
      </c>
      <c r="BD95" s="39">
        <v>0.26</v>
      </c>
      <c r="BE95" s="39">
        <v>0.89</v>
      </c>
      <c r="BF95" s="39">
        <v>0</v>
      </c>
      <c r="BG95" s="39">
        <v>0.37</v>
      </c>
      <c r="BH95" s="39">
        <v>0.32</v>
      </c>
      <c r="BI95" s="39">
        <v>0.63</v>
      </c>
      <c r="BJ95" s="39">
        <v>0.84</v>
      </c>
      <c r="BK95" s="39">
        <v>0.57999999999999996</v>
      </c>
      <c r="BL95" s="39">
        <v>0.26</v>
      </c>
      <c r="BM95" s="39">
        <v>0.26</v>
      </c>
      <c r="BN95" s="39">
        <v>0.37</v>
      </c>
      <c r="BO95" s="39">
        <v>0.05</v>
      </c>
      <c r="BP95" s="39">
        <v>0.37</v>
      </c>
      <c r="BQ95" s="39">
        <v>0.42</v>
      </c>
      <c r="BR95" s="39">
        <v>0.32</v>
      </c>
      <c r="BS95" s="39">
        <v>0.26</v>
      </c>
      <c r="BT95" s="39">
        <v>0.63</v>
      </c>
      <c r="BU95" s="39">
        <v>0.32</v>
      </c>
      <c r="BV95" s="39">
        <v>0.16</v>
      </c>
      <c r="BW95" s="39">
        <v>0.21</v>
      </c>
      <c r="BX95" s="39">
        <v>0.42</v>
      </c>
      <c r="BY95" s="39">
        <v>0.37</v>
      </c>
      <c r="BZ95" s="39">
        <v>0.42</v>
      </c>
      <c r="CA95" s="39">
        <v>0</v>
      </c>
      <c r="CB95" s="39">
        <v>0.16</v>
      </c>
      <c r="CC95" s="39">
        <v>0.43</v>
      </c>
      <c r="CD95" s="39">
        <v>0.42</v>
      </c>
      <c r="CE95" s="39">
        <v>0.42</v>
      </c>
      <c r="CF95" s="39">
        <v>0.28999999999999998</v>
      </c>
    </row>
    <row r="96" spans="1:84" x14ac:dyDescent="0.25">
      <c r="A96" s="31" t="str">
        <f t="shared" si="1"/>
        <v>ESCOLA MUNICIPAL OLAVO BILAC9º ano92.01 - EF-VESP - 9º ANO ID:768</v>
      </c>
      <c r="B96" s="31" t="s">
        <v>280</v>
      </c>
      <c r="C96" s="31" t="s">
        <v>590</v>
      </c>
      <c r="D96" s="31" t="s">
        <v>444</v>
      </c>
      <c r="E96" s="31" t="s">
        <v>433</v>
      </c>
      <c r="F96" s="31" t="s">
        <v>470</v>
      </c>
      <c r="G96" s="43">
        <v>15</v>
      </c>
      <c r="H96" s="43">
        <v>15</v>
      </c>
      <c r="I96" s="43">
        <v>15</v>
      </c>
      <c r="J96" s="43">
        <v>15</v>
      </c>
      <c r="K96" s="39">
        <v>0.13</v>
      </c>
      <c r="L96" s="39">
        <v>0.27</v>
      </c>
      <c r="M96" s="39">
        <v>0.93</v>
      </c>
      <c r="N96" s="39">
        <v>0.33</v>
      </c>
      <c r="O96" s="39">
        <v>0.33</v>
      </c>
      <c r="P96" s="39">
        <v>0.53</v>
      </c>
      <c r="Q96" s="39">
        <v>0.33</v>
      </c>
      <c r="R96" s="39">
        <v>0.53</v>
      </c>
      <c r="S96" s="39">
        <v>0.67</v>
      </c>
      <c r="T96" s="39">
        <v>0.4</v>
      </c>
      <c r="U96" s="39">
        <v>0.4</v>
      </c>
      <c r="V96" s="39">
        <v>0.53</v>
      </c>
      <c r="W96" s="39">
        <v>0.4</v>
      </c>
      <c r="X96" s="39">
        <v>0.27</v>
      </c>
      <c r="Y96" s="39">
        <v>0.4</v>
      </c>
      <c r="Z96" s="39">
        <v>0.87</v>
      </c>
      <c r="AA96" s="39">
        <v>0.6</v>
      </c>
      <c r="AB96" s="39">
        <v>0.2</v>
      </c>
      <c r="AC96" s="39">
        <v>0.27</v>
      </c>
      <c r="AD96" s="39">
        <v>0.13</v>
      </c>
      <c r="AE96" s="39">
        <v>0.2</v>
      </c>
      <c r="AF96" s="39">
        <v>0.67</v>
      </c>
      <c r="AG96" s="39">
        <v>0.4</v>
      </c>
      <c r="AH96" s="39">
        <v>0.27</v>
      </c>
      <c r="AI96" s="39">
        <v>0.2</v>
      </c>
      <c r="AJ96" s="39">
        <v>0.47</v>
      </c>
      <c r="AK96" s="39">
        <v>0.4</v>
      </c>
      <c r="AL96" s="39">
        <v>0.6</v>
      </c>
      <c r="AM96" s="39">
        <v>7.0000000000000007E-2</v>
      </c>
      <c r="AN96" s="39">
        <v>0</v>
      </c>
      <c r="AO96" s="39">
        <v>0.47</v>
      </c>
      <c r="AP96" s="39">
        <v>0.13</v>
      </c>
      <c r="AQ96" s="39">
        <v>0.4</v>
      </c>
      <c r="AR96" s="39">
        <v>0.27</v>
      </c>
      <c r="AS96" s="39">
        <v>0.27</v>
      </c>
      <c r="AT96" s="39">
        <v>0.47</v>
      </c>
      <c r="AU96" s="39">
        <v>0.4</v>
      </c>
      <c r="AV96" s="39">
        <v>0.33</v>
      </c>
      <c r="AW96" s="39">
        <v>0.27</v>
      </c>
      <c r="AX96" s="39">
        <v>0.4</v>
      </c>
      <c r="AY96" s="39">
        <v>0.67</v>
      </c>
      <c r="AZ96" s="39">
        <v>0.53</v>
      </c>
      <c r="BA96" s="39">
        <v>0.47</v>
      </c>
      <c r="BB96" s="39">
        <v>0.8</v>
      </c>
      <c r="BC96" s="39">
        <v>7.0000000000000007E-2</v>
      </c>
      <c r="BD96" s="39">
        <v>0.53</v>
      </c>
      <c r="BE96" s="39">
        <v>0.93</v>
      </c>
      <c r="BF96" s="39">
        <v>0</v>
      </c>
      <c r="BG96" s="39">
        <v>0.4</v>
      </c>
      <c r="BH96" s="39">
        <v>0.4</v>
      </c>
      <c r="BI96" s="39">
        <v>0.4</v>
      </c>
      <c r="BJ96" s="39">
        <v>0.6</v>
      </c>
      <c r="BK96" s="39">
        <v>0.2</v>
      </c>
      <c r="BL96" s="39">
        <v>0.27</v>
      </c>
      <c r="BM96" s="39">
        <v>0.13</v>
      </c>
      <c r="BN96" s="39">
        <v>0.2</v>
      </c>
      <c r="BO96" s="39">
        <v>7.0000000000000007E-2</v>
      </c>
      <c r="BP96" s="39">
        <v>0.33</v>
      </c>
      <c r="BQ96" s="39">
        <v>0.33</v>
      </c>
      <c r="BR96" s="39">
        <v>0.27</v>
      </c>
      <c r="BS96" s="39">
        <v>0.2</v>
      </c>
      <c r="BT96" s="39">
        <v>0.6</v>
      </c>
      <c r="BU96" s="39">
        <v>0.27</v>
      </c>
      <c r="BV96" s="39">
        <v>0.27</v>
      </c>
      <c r="BW96" s="39">
        <v>0.33</v>
      </c>
      <c r="BX96" s="39">
        <v>0.6</v>
      </c>
      <c r="BY96" s="39">
        <v>0.47</v>
      </c>
      <c r="BZ96" s="39">
        <v>0.4</v>
      </c>
      <c r="CA96" s="39">
        <v>0.2</v>
      </c>
      <c r="CB96" s="39">
        <v>0.13</v>
      </c>
      <c r="CC96" s="39">
        <v>0.43</v>
      </c>
      <c r="CD96" s="39">
        <v>0.33</v>
      </c>
      <c r="CE96" s="39">
        <v>0.38</v>
      </c>
      <c r="CF96" s="39">
        <v>0.35</v>
      </c>
    </row>
    <row r="97" spans="1:84" x14ac:dyDescent="0.25">
      <c r="A97" s="31" t="str">
        <f t="shared" si="1"/>
        <v>ESCOLA MUNICIPAL SAO JOAO9º ano9º ano A vespertino</v>
      </c>
      <c r="B97" s="31" t="s">
        <v>318</v>
      </c>
      <c r="C97" s="31" t="s">
        <v>592</v>
      </c>
      <c r="D97" s="31" t="s">
        <v>471</v>
      </c>
      <c r="E97" s="31" t="s">
        <v>433</v>
      </c>
      <c r="F97" s="31" t="s">
        <v>472</v>
      </c>
      <c r="G97" s="43">
        <v>2</v>
      </c>
      <c r="H97" s="43">
        <v>2</v>
      </c>
      <c r="I97" s="43">
        <v>2</v>
      </c>
      <c r="J97" s="43">
        <v>2</v>
      </c>
      <c r="K97" s="39">
        <v>0</v>
      </c>
      <c r="L97" s="39">
        <v>0.5</v>
      </c>
      <c r="M97" s="39">
        <v>0.5</v>
      </c>
      <c r="N97" s="39">
        <v>0</v>
      </c>
      <c r="O97" s="39">
        <v>0</v>
      </c>
      <c r="P97" s="39">
        <v>0.5</v>
      </c>
      <c r="Q97" s="39">
        <v>1</v>
      </c>
      <c r="R97" s="39">
        <v>0</v>
      </c>
      <c r="S97" s="39">
        <v>0.5</v>
      </c>
      <c r="T97" s="39">
        <v>1</v>
      </c>
      <c r="U97" s="39">
        <v>1</v>
      </c>
      <c r="V97" s="39">
        <v>0</v>
      </c>
      <c r="W97" s="39">
        <v>0</v>
      </c>
      <c r="X97" s="39">
        <v>0.5</v>
      </c>
      <c r="Y97" s="39">
        <v>0.5</v>
      </c>
      <c r="Z97" s="39">
        <v>0</v>
      </c>
      <c r="AA97" s="39">
        <v>1</v>
      </c>
      <c r="AB97" s="39">
        <v>0</v>
      </c>
      <c r="AC97" s="39">
        <v>0.5</v>
      </c>
      <c r="AD97" s="39">
        <v>0</v>
      </c>
      <c r="AE97" s="39">
        <v>0</v>
      </c>
      <c r="AF97" s="39">
        <v>1</v>
      </c>
      <c r="AG97" s="39">
        <v>0</v>
      </c>
      <c r="AH97" s="39">
        <v>0</v>
      </c>
      <c r="AI97" s="39">
        <v>0.5</v>
      </c>
      <c r="AJ97" s="39">
        <v>0.5</v>
      </c>
      <c r="AK97" s="39">
        <v>0</v>
      </c>
      <c r="AL97" s="39">
        <v>1</v>
      </c>
      <c r="AM97" s="39">
        <v>0.5</v>
      </c>
      <c r="AN97" s="39">
        <v>0</v>
      </c>
      <c r="AO97" s="39">
        <v>1</v>
      </c>
      <c r="AP97" s="39">
        <v>0</v>
      </c>
      <c r="AQ97" s="39">
        <v>0</v>
      </c>
      <c r="AR97" s="39">
        <v>0</v>
      </c>
      <c r="AS97" s="39">
        <v>0.5</v>
      </c>
      <c r="AT97" s="39">
        <v>1</v>
      </c>
      <c r="AU97" s="39">
        <v>0.5</v>
      </c>
      <c r="AV97" s="39">
        <v>1</v>
      </c>
      <c r="AW97" s="39">
        <v>0</v>
      </c>
      <c r="AX97" s="39">
        <v>0.5</v>
      </c>
      <c r="AY97" s="39">
        <v>1</v>
      </c>
      <c r="AZ97" s="39">
        <v>0</v>
      </c>
      <c r="BA97" s="39">
        <v>0.5</v>
      </c>
      <c r="BB97" s="39">
        <v>1</v>
      </c>
      <c r="BC97" s="39">
        <v>0</v>
      </c>
      <c r="BD97" s="39">
        <v>0.5</v>
      </c>
      <c r="BE97" s="39">
        <v>0</v>
      </c>
      <c r="BF97" s="39">
        <v>0.5</v>
      </c>
      <c r="BG97" s="39">
        <v>0.5</v>
      </c>
      <c r="BH97" s="39">
        <v>0.5</v>
      </c>
      <c r="BI97" s="39">
        <v>1</v>
      </c>
      <c r="BJ97" s="39">
        <v>1</v>
      </c>
      <c r="BK97" s="39">
        <v>0.5</v>
      </c>
      <c r="BL97" s="39">
        <v>1</v>
      </c>
      <c r="BM97" s="39">
        <v>0</v>
      </c>
      <c r="BN97" s="39">
        <v>0</v>
      </c>
      <c r="BO97" s="39">
        <v>0</v>
      </c>
      <c r="BP97" s="39">
        <v>0.5</v>
      </c>
      <c r="BQ97" s="39">
        <v>0</v>
      </c>
      <c r="BR97" s="39">
        <v>0</v>
      </c>
      <c r="BS97" s="39">
        <v>0</v>
      </c>
      <c r="BT97" s="39">
        <v>0</v>
      </c>
      <c r="BU97" s="39">
        <v>0</v>
      </c>
      <c r="BV97" s="39">
        <v>0.5</v>
      </c>
      <c r="BW97" s="39">
        <v>1</v>
      </c>
      <c r="BX97" s="39">
        <v>0</v>
      </c>
      <c r="BY97" s="39">
        <v>0.5</v>
      </c>
      <c r="BZ97" s="39">
        <v>0.5</v>
      </c>
      <c r="CA97" s="39">
        <v>0.5</v>
      </c>
      <c r="CB97" s="39">
        <v>0</v>
      </c>
      <c r="CC97" s="39">
        <v>0.38</v>
      </c>
      <c r="CD97" s="39">
        <v>0.4</v>
      </c>
      <c r="CE97" s="39">
        <v>0.43</v>
      </c>
      <c r="CF97" s="39">
        <v>0.3</v>
      </c>
    </row>
    <row r="98" spans="1:84" x14ac:dyDescent="0.25">
      <c r="A98" s="31" t="str">
        <f t="shared" si="1"/>
        <v>ESC MUL JUSCELINO KUBITSCHEK5º anoÚNICA</v>
      </c>
      <c r="B98" s="31" t="s">
        <v>307</v>
      </c>
      <c r="C98" s="31" t="s">
        <v>315</v>
      </c>
      <c r="D98" s="31" t="s">
        <v>316</v>
      </c>
      <c r="E98" s="31" t="s">
        <v>217</v>
      </c>
      <c r="F98" s="31" t="s">
        <v>134</v>
      </c>
      <c r="G98" s="42">
        <v>13</v>
      </c>
      <c r="H98" s="42">
        <v>13</v>
      </c>
      <c r="I98" s="42">
        <v>12</v>
      </c>
      <c r="J98" s="42">
        <v>12</v>
      </c>
      <c r="K98" s="39">
        <v>0.38</v>
      </c>
      <c r="L98" s="39">
        <v>0.46</v>
      </c>
      <c r="M98" s="39">
        <v>0.15</v>
      </c>
      <c r="N98" s="39">
        <v>0.46</v>
      </c>
      <c r="O98" s="39">
        <v>0.54</v>
      </c>
      <c r="P98" s="39">
        <v>0.08</v>
      </c>
      <c r="Q98" s="39">
        <v>0.08</v>
      </c>
      <c r="R98" s="39">
        <v>0.15</v>
      </c>
      <c r="S98" s="39">
        <v>0.54</v>
      </c>
      <c r="T98" s="39">
        <v>0.54</v>
      </c>
      <c r="U98" s="39">
        <v>0.31</v>
      </c>
      <c r="V98" s="39">
        <v>0.31</v>
      </c>
      <c r="W98" s="39">
        <v>0.31</v>
      </c>
      <c r="X98" s="39">
        <v>0.54</v>
      </c>
      <c r="Y98" s="39">
        <v>0.23</v>
      </c>
      <c r="Z98" s="39">
        <v>0.54</v>
      </c>
      <c r="AA98" s="39">
        <v>0.15</v>
      </c>
      <c r="AB98" s="39">
        <v>0.15</v>
      </c>
      <c r="AC98" s="39">
        <v>0.54</v>
      </c>
      <c r="AD98" s="39">
        <v>0.08</v>
      </c>
      <c r="AE98" s="39">
        <v>0.23</v>
      </c>
      <c r="AF98" s="39">
        <v>0.23</v>
      </c>
      <c r="AG98" s="39">
        <v>0</v>
      </c>
      <c r="AH98" s="39">
        <v>0.08</v>
      </c>
      <c r="AI98" s="39">
        <v>0.54</v>
      </c>
      <c r="AJ98" s="39">
        <v>0.08</v>
      </c>
      <c r="AK98" s="39">
        <v>0.31</v>
      </c>
      <c r="AL98" s="39">
        <v>0.46</v>
      </c>
      <c r="AM98" s="39">
        <v>0.23</v>
      </c>
      <c r="AN98" s="39">
        <v>0.15</v>
      </c>
      <c r="AO98" s="39">
        <v>0.31</v>
      </c>
      <c r="AP98" s="39">
        <v>0.23</v>
      </c>
      <c r="AQ98" s="39">
        <v>0.23</v>
      </c>
      <c r="AR98" s="39">
        <v>0</v>
      </c>
      <c r="AS98" s="39">
        <v>0.46</v>
      </c>
      <c r="AT98" s="39">
        <v>0.31</v>
      </c>
      <c r="AU98" s="39">
        <v>0.23</v>
      </c>
      <c r="AV98" s="39">
        <v>0</v>
      </c>
      <c r="AW98" s="39">
        <v>0.15</v>
      </c>
      <c r="AX98" s="39">
        <v>0.38</v>
      </c>
      <c r="AY98" s="39">
        <v>0.08</v>
      </c>
      <c r="AZ98" s="39">
        <v>0.15</v>
      </c>
      <c r="BA98" s="39">
        <v>0</v>
      </c>
      <c r="BB98" s="39">
        <v>0.69</v>
      </c>
      <c r="BC98" s="39">
        <v>0.38</v>
      </c>
      <c r="BD98" s="39">
        <v>0.38</v>
      </c>
      <c r="BE98" s="39">
        <v>0.54</v>
      </c>
      <c r="BF98" s="39">
        <v>0.38</v>
      </c>
      <c r="BG98" s="39">
        <v>0.38</v>
      </c>
      <c r="BH98" s="39">
        <v>0.08</v>
      </c>
      <c r="BI98" s="39">
        <v>0.31</v>
      </c>
      <c r="BJ98" s="39">
        <v>0.15</v>
      </c>
      <c r="BK98" s="39">
        <v>0.23</v>
      </c>
      <c r="BL98" s="39">
        <v>0.62</v>
      </c>
      <c r="BM98" s="39">
        <v>0.46</v>
      </c>
      <c r="BN98" s="39">
        <v>0</v>
      </c>
      <c r="BO98" s="39">
        <v>0.08</v>
      </c>
      <c r="BP98" s="39">
        <v>0.54</v>
      </c>
      <c r="BQ98" s="39">
        <v>0.23</v>
      </c>
      <c r="BR98" s="39">
        <v>0.46</v>
      </c>
      <c r="BS98" s="39">
        <v>0.15</v>
      </c>
      <c r="BT98" s="39">
        <v>0.15</v>
      </c>
      <c r="BU98" s="39">
        <v>0.54</v>
      </c>
      <c r="BV98" s="39">
        <v>0.23</v>
      </c>
      <c r="BW98" s="39">
        <v>0.38</v>
      </c>
      <c r="BX98" s="39">
        <v>0.15</v>
      </c>
      <c r="BY98" s="39">
        <v>0.31</v>
      </c>
      <c r="BZ98" s="39">
        <v>0.38</v>
      </c>
      <c r="CA98" s="39">
        <v>0.31</v>
      </c>
      <c r="CB98" s="39">
        <v>0.38</v>
      </c>
      <c r="CC98" s="39">
        <v>0.33</v>
      </c>
      <c r="CD98" s="39">
        <v>0.23</v>
      </c>
      <c r="CE98" s="39">
        <v>0.31</v>
      </c>
      <c r="CF98" s="39">
        <v>0.3</v>
      </c>
    </row>
    <row r="99" spans="1:84" x14ac:dyDescent="0.25">
      <c r="A99" s="31" t="str">
        <f t="shared" si="1"/>
        <v>ESCOLA MUNICIPAL SEBASTIAO DE SALES MONTEIRO5º anoB</v>
      </c>
      <c r="B99" s="31" t="s">
        <v>307</v>
      </c>
      <c r="C99" s="31" t="s">
        <v>315</v>
      </c>
      <c r="D99" s="31" t="s">
        <v>317</v>
      </c>
      <c r="E99" s="31" t="s">
        <v>217</v>
      </c>
      <c r="F99" s="31" t="s">
        <v>100</v>
      </c>
      <c r="G99" s="42">
        <v>19</v>
      </c>
      <c r="H99" s="42">
        <v>19</v>
      </c>
      <c r="I99" s="42">
        <v>18</v>
      </c>
      <c r="J99" s="42">
        <v>18</v>
      </c>
      <c r="K99" s="39">
        <v>0.16</v>
      </c>
      <c r="L99" s="39">
        <v>0.53</v>
      </c>
      <c r="M99" s="39">
        <v>0.11</v>
      </c>
      <c r="N99" s="39">
        <v>0.21</v>
      </c>
      <c r="O99" s="39">
        <v>0.32</v>
      </c>
      <c r="P99" s="39">
        <v>0.32</v>
      </c>
      <c r="Q99" s="39">
        <v>0.32</v>
      </c>
      <c r="R99" s="39">
        <v>0.21</v>
      </c>
      <c r="S99" s="39">
        <v>0.53</v>
      </c>
      <c r="T99" s="39">
        <v>0.53</v>
      </c>
      <c r="U99" s="39">
        <v>0.63</v>
      </c>
      <c r="V99" s="39">
        <v>0.53</v>
      </c>
      <c r="W99" s="39">
        <v>0.32</v>
      </c>
      <c r="X99" s="39">
        <v>0.68</v>
      </c>
      <c r="Y99" s="39">
        <v>0.42</v>
      </c>
      <c r="Z99" s="39">
        <v>0.26</v>
      </c>
      <c r="AA99" s="39">
        <v>0.47</v>
      </c>
      <c r="AB99" s="39">
        <v>0.26</v>
      </c>
      <c r="AC99" s="39">
        <v>0.37</v>
      </c>
      <c r="AD99" s="39">
        <v>0.37</v>
      </c>
      <c r="AE99" s="39">
        <v>0.68</v>
      </c>
      <c r="AF99" s="39">
        <v>0.74</v>
      </c>
      <c r="AG99" s="39">
        <v>0.37</v>
      </c>
      <c r="AH99" s="39">
        <v>0.16</v>
      </c>
      <c r="AI99" s="39">
        <v>0.26</v>
      </c>
      <c r="AJ99" s="39">
        <v>0.26</v>
      </c>
      <c r="AK99" s="39">
        <v>0.57999999999999996</v>
      </c>
      <c r="AL99" s="39">
        <v>0.42</v>
      </c>
      <c r="AM99" s="39">
        <v>0.53</v>
      </c>
      <c r="AN99" s="39">
        <v>0.42</v>
      </c>
      <c r="AO99" s="39">
        <v>0.37</v>
      </c>
      <c r="AP99" s="39">
        <v>0.16</v>
      </c>
      <c r="AQ99" s="39">
        <v>0.32</v>
      </c>
      <c r="AR99" s="39">
        <v>0.32</v>
      </c>
      <c r="AS99" s="39">
        <v>0.57999999999999996</v>
      </c>
      <c r="AT99" s="39">
        <v>0.26</v>
      </c>
      <c r="AU99" s="39">
        <v>0.47</v>
      </c>
      <c r="AV99" s="39">
        <v>0.42</v>
      </c>
      <c r="AW99" s="39">
        <v>0.26</v>
      </c>
      <c r="AX99" s="39">
        <v>0.32</v>
      </c>
      <c r="AY99" s="39">
        <v>0.11</v>
      </c>
      <c r="AZ99" s="39">
        <v>0.37</v>
      </c>
      <c r="BA99" s="39">
        <v>0.32</v>
      </c>
      <c r="BB99" s="39">
        <v>0.57999999999999996</v>
      </c>
      <c r="BC99" s="39">
        <v>0.47</v>
      </c>
      <c r="BD99" s="39">
        <v>0.57999999999999996</v>
      </c>
      <c r="BE99" s="39">
        <v>0.79</v>
      </c>
      <c r="BF99" s="39">
        <v>0.42</v>
      </c>
      <c r="BG99" s="39">
        <v>0.32</v>
      </c>
      <c r="BH99" s="39">
        <v>0.21</v>
      </c>
      <c r="BI99" s="39">
        <v>0.63</v>
      </c>
      <c r="BJ99" s="39">
        <v>0.42</v>
      </c>
      <c r="BK99" s="39">
        <v>0.53</v>
      </c>
      <c r="BL99" s="39">
        <v>0.47</v>
      </c>
      <c r="BM99" s="39">
        <v>0.53</v>
      </c>
      <c r="BN99" s="39">
        <v>0.16</v>
      </c>
      <c r="BO99" s="39">
        <v>0.16</v>
      </c>
      <c r="BP99" s="39">
        <v>0.47</v>
      </c>
      <c r="BQ99" s="39">
        <v>0.63</v>
      </c>
      <c r="BR99" s="39">
        <v>0.47</v>
      </c>
      <c r="BS99" s="39">
        <v>0.11</v>
      </c>
      <c r="BT99" s="39">
        <v>0.11</v>
      </c>
      <c r="BU99" s="39">
        <v>0.74</v>
      </c>
      <c r="BV99" s="39">
        <v>0.53</v>
      </c>
      <c r="BW99" s="39">
        <v>0.16</v>
      </c>
      <c r="BX99" s="39">
        <v>0.32</v>
      </c>
      <c r="BY99" s="39">
        <v>0.32</v>
      </c>
      <c r="BZ99" s="39">
        <v>0.21</v>
      </c>
      <c r="CA99" s="39">
        <v>0.42</v>
      </c>
      <c r="CB99" s="39">
        <v>0.32</v>
      </c>
      <c r="CC99" s="39">
        <v>0.38</v>
      </c>
      <c r="CD99" s="39">
        <v>0.39</v>
      </c>
      <c r="CE99" s="39">
        <v>0.43</v>
      </c>
      <c r="CF99" s="39">
        <v>0.32</v>
      </c>
    </row>
    <row r="100" spans="1:84" x14ac:dyDescent="0.25">
      <c r="A100" s="31" t="str">
        <f t="shared" si="1"/>
        <v>ESCOLA MUNICIPAL SEBASTIAO DE SALES MONTEIRO5º anoA</v>
      </c>
      <c r="B100" s="31" t="s">
        <v>307</v>
      </c>
      <c r="C100" s="31" t="s">
        <v>315</v>
      </c>
      <c r="D100" s="31" t="s">
        <v>317</v>
      </c>
      <c r="E100" s="31" t="s">
        <v>217</v>
      </c>
      <c r="F100" s="31" t="s">
        <v>87</v>
      </c>
      <c r="G100" s="42">
        <v>17</v>
      </c>
      <c r="H100" s="42">
        <v>17</v>
      </c>
      <c r="I100" s="42">
        <v>19</v>
      </c>
      <c r="J100" s="42">
        <v>19</v>
      </c>
      <c r="K100" s="39">
        <v>0</v>
      </c>
      <c r="L100" s="39">
        <v>0.16</v>
      </c>
      <c r="M100" s="39">
        <v>0.32</v>
      </c>
      <c r="N100" s="39">
        <v>0.21</v>
      </c>
      <c r="O100" s="39">
        <v>0.32</v>
      </c>
      <c r="P100" s="39">
        <v>0.16</v>
      </c>
      <c r="Q100" s="39">
        <v>0.21</v>
      </c>
      <c r="R100" s="39">
        <v>0.26</v>
      </c>
      <c r="S100" s="39">
        <v>0.21</v>
      </c>
      <c r="T100" s="39">
        <v>0.47</v>
      </c>
      <c r="U100" s="39">
        <v>0.42</v>
      </c>
      <c r="V100" s="39">
        <v>0.26</v>
      </c>
      <c r="W100" s="39">
        <v>0.11</v>
      </c>
      <c r="X100" s="39">
        <v>0.16</v>
      </c>
      <c r="Y100" s="39">
        <v>0.32</v>
      </c>
      <c r="Z100" s="39">
        <v>0.26</v>
      </c>
      <c r="AA100" s="39">
        <v>0.32</v>
      </c>
      <c r="AB100" s="39">
        <v>0.21</v>
      </c>
      <c r="AC100" s="39">
        <v>0.42</v>
      </c>
      <c r="AD100" s="39">
        <v>0.32</v>
      </c>
      <c r="AE100" s="39">
        <v>0.26</v>
      </c>
      <c r="AF100" s="39">
        <v>0.53</v>
      </c>
      <c r="AG100" s="39">
        <v>0.16</v>
      </c>
      <c r="AH100" s="39">
        <v>0.37</v>
      </c>
      <c r="AI100" s="39">
        <v>0.26</v>
      </c>
      <c r="AJ100" s="39">
        <v>0.42</v>
      </c>
      <c r="AK100" s="39">
        <v>0.47</v>
      </c>
      <c r="AL100" s="39">
        <v>0.32</v>
      </c>
      <c r="AM100" s="39">
        <v>0.37</v>
      </c>
      <c r="AN100" s="39">
        <v>0.21</v>
      </c>
      <c r="AO100" s="39">
        <v>0.05</v>
      </c>
      <c r="AP100" s="39">
        <v>0.11</v>
      </c>
      <c r="AQ100" s="39">
        <v>0.16</v>
      </c>
      <c r="AR100" s="39">
        <v>0.37</v>
      </c>
      <c r="AS100" s="39">
        <v>0.57999999999999996</v>
      </c>
      <c r="AT100" s="39">
        <v>0.16</v>
      </c>
      <c r="AU100" s="39">
        <v>0.21</v>
      </c>
      <c r="AV100" s="39">
        <v>0.16</v>
      </c>
      <c r="AW100" s="39">
        <v>0</v>
      </c>
      <c r="AX100" s="39">
        <v>0.47</v>
      </c>
      <c r="AY100" s="39">
        <v>0.16</v>
      </c>
      <c r="AZ100" s="39">
        <v>0.42</v>
      </c>
      <c r="BA100" s="39">
        <v>0.11</v>
      </c>
      <c r="BB100" s="39">
        <v>0.63</v>
      </c>
      <c r="BC100" s="39">
        <v>0.21</v>
      </c>
      <c r="BD100" s="39">
        <v>0.53</v>
      </c>
      <c r="BE100" s="39">
        <v>0.68</v>
      </c>
      <c r="BF100" s="39">
        <v>0.32</v>
      </c>
      <c r="BG100" s="39">
        <v>0.21</v>
      </c>
      <c r="BH100" s="39">
        <v>0.05</v>
      </c>
      <c r="BI100" s="39">
        <v>0.68</v>
      </c>
      <c r="BJ100" s="39">
        <v>0.16</v>
      </c>
      <c r="BK100" s="39">
        <v>0.37</v>
      </c>
      <c r="BL100" s="39">
        <v>0.47</v>
      </c>
      <c r="BM100" s="39">
        <v>0.16</v>
      </c>
      <c r="BN100" s="39">
        <v>0.37</v>
      </c>
      <c r="BO100" s="39">
        <v>0.11</v>
      </c>
      <c r="BP100" s="39">
        <v>0.57999999999999996</v>
      </c>
      <c r="BQ100" s="39">
        <v>0.26</v>
      </c>
      <c r="BR100" s="39">
        <v>0.37</v>
      </c>
      <c r="BS100" s="39">
        <v>0.37</v>
      </c>
      <c r="BT100" s="39">
        <v>0.21</v>
      </c>
      <c r="BU100" s="39">
        <v>0.74</v>
      </c>
      <c r="BV100" s="39">
        <v>0.37</v>
      </c>
      <c r="BW100" s="39">
        <v>0.26</v>
      </c>
      <c r="BX100" s="39">
        <v>0.21</v>
      </c>
      <c r="BY100" s="39">
        <v>0.37</v>
      </c>
      <c r="BZ100" s="39">
        <v>0.32</v>
      </c>
      <c r="CA100" s="39">
        <v>0.32</v>
      </c>
      <c r="CB100" s="39">
        <v>0.11</v>
      </c>
      <c r="CC100" s="39">
        <v>0.26</v>
      </c>
      <c r="CD100" s="39">
        <v>0.28000000000000003</v>
      </c>
      <c r="CE100" s="39">
        <v>0.34</v>
      </c>
      <c r="CF100" s="39">
        <v>0.33</v>
      </c>
    </row>
    <row r="101" spans="1:84" x14ac:dyDescent="0.25">
      <c r="A101" s="31" t="str">
        <f t="shared" si="1"/>
        <v>ESCOLA MUNICIPAL SEBASTIAO DE SALES MONTEIRO5º anoC</v>
      </c>
      <c r="B101" s="31" t="s">
        <v>307</v>
      </c>
      <c r="C101" s="31" t="s">
        <v>315</v>
      </c>
      <c r="D101" s="31" t="s">
        <v>317</v>
      </c>
      <c r="E101" s="31" t="s">
        <v>217</v>
      </c>
      <c r="F101" s="31" t="s">
        <v>102</v>
      </c>
      <c r="G101" s="42">
        <v>18</v>
      </c>
      <c r="H101" s="42">
        <v>18</v>
      </c>
      <c r="I101" s="42">
        <v>18</v>
      </c>
      <c r="J101" s="42">
        <v>18</v>
      </c>
      <c r="K101" s="39">
        <v>0.22</v>
      </c>
      <c r="L101" s="39">
        <v>0.17</v>
      </c>
      <c r="M101" s="39">
        <v>0.28000000000000003</v>
      </c>
      <c r="N101" s="39">
        <v>0.22</v>
      </c>
      <c r="O101" s="39">
        <v>0.28000000000000003</v>
      </c>
      <c r="P101" s="39">
        <v>0.22</v>
      </c>
      <c r="Q101" s="39">
        <v>0.5</v>
      </c>
      <c r="R101" s="39">
        <v>0.28000000000000003</v>
      </c>
      <c r="S101" s="39">
        <v>0.11</v>
      </c>
      <c r="T101" s="39">
        <v>0.44</v>
      </c>
      <c r="U101" s="39">
        <v>0.39</v>
      </c>
      <c r="V101" s="39">
        <v>0.28000000000000003</v>
      </c>
      <c r="W101" s="39">
        <v>0.22</v>
      </c>
      <c r="X101" s="39">
        <v>0.5</v>
      </c>
      <c r="Y101" s="39">
        <v>0.39</v>
      </c>
      <c r="Z101" s="39">
        <v>0.44</v>
      </c>
      <c r="AA101" s="39">
        <v>0.44</v>
      </c>
      <c r="AB101" s="39">
        <v>0.33</v>
      </c>
      <c r="AC101" s="39">
        <v>0.28000000000000003</v>
      </c>
      <c r="AD101" s="39">
        <v>0.17</v>
      </c>
      <c r="AE101" s="39">
        <v>0.17</v>
      </c>
      <c r="AF101" s="39">
        <v>0.22</v>
      </c>
      <c r="AG101" s="39">
        <v>0.06</v>
      </c>
      <c r="AH101" s="39">
        <v>0.22</v>
      </c>
      <c r="AI101" s="39">
        <v>0.28000000000000003</v>
      </c>
      <c r="AJ101" s="39">
        <v>0.22</v>
      </c>
      <c r="AK101" s="39">
        <v>0.22</v>
      </c>
      <c r="AL101" s="39">
        <v>0.39</v>
      </c>
      <c r="AM101" s="39">
        <v>0.44</v>
      </c>
      <c r="AN101" s="39">
        <v>0.17</v>
      </c>
      <c r="AO101" s="39">
        <v>0.28000000000000003</v>
      </c>
      <c r="AP101" s="39">
        <v>0.17</v>
      </c>
      <c r="AQ101" s="39">
        <v>0.44</v>
      </c>
      <c r="AR101" s="39">
        <v>0.39</v>
      </c>
      <c r="AS101" s="39">
        <v>0.44</v>
      </c>
      <c r="AT101" s="39">
        <v>0.22</v>
      </c>
      <c r="AU101" s="39">
        <v>0.17</v>
      </c>
      <c r="AV101" s="39">
        <v>0.11</v>
      </c>
      <c r="AW101" s="39">
        <v>0.11</v>
      </c>
      <c r="AX101" s="39">
        <v>0.22</v>
      </c>
      <c r="AY101" s="39">
        <v>0.22</v>
      </c>
      <c r="AZ101" s="39">
        <v>0.22</v>
      </c>
      <c r="BA101" s="39">
        <v>0.11</v>
      </c>
      <c r="BB101" s="39">
        <v>0.44</v>
      </c>
      <c r="BC101" s="39">
        <v>0.17</v>
      </c>
      <c r="BD101" s="39">
        <v>0.56000000000000005</v>
      </c>
      <c r="BE101" s="39">
        <v>0.56000000000000005</v>
      </c>
      <c r="BF101" s="39">
        <v>0.33</v>
      </c>
      <c r="BG101" s="39">
        <v>0.17</v>
      </c>
      <c r="BH101" s="39">
        <v>0.22</v>
      </c>
      <c r="BI101" s="39">
        <v>0.44</v>
      </c>
      <c r="BJ101" s="39">
        <v>0.5</v>
      </c>
      <c r="BK101" s="39">
        <v>0.22</v>
      </c>
      <c r="BL101" s="39">
        <v>0.56000000000000005</v>
      </c>
      <c r="BM101" s="39">
        <v>0.33</v>
      </c>
      <c r="BN101" s="39">
        <v>0.11</v>
      </c>
      <c r="BO101" s="39">
        <v>0.22</v>
      </c>
      <c r="BP101" s="39">
        <v>0.5</v>
      </c>
      <c r="BQ101" s="39">
        <v>0.39</v>
      </c>
      <c r="BR101" s="39">
        <v>0.39</v>
      </c>
      <c r="BS101" s="39">
        <v>0.28000000000000003</v>
      </c>
      <c r="BT101" s="39">
        <v>0.28000000000000003</v>
      </c>
      <c r="BU101" s="39">
        <v>0.39</v>
      </c>
      <c r="BV101" s="39">
        <v>0.56000000000000005</v>
      </c>
      <c r="BW101" s="39">
        <v>0.22</v>
      </c>
      <c r="BX101" s="39">
        <v>0.11</v>
      </c>
      <c r="BY101" s="39">
        <v>0.22</v>
      </c>
      <c r="BZ101" s="39">
        <v>0.28000000000000003</v>
      </c>
      <c r="CA101" s="39">
        <v>0.28000000000000003</v>
      </c>
      <c r="CB101" s="39">
        <v>0.11</v>
      </c>
      <c r="CC101" s="39">
        <v>0.31</v>
      </c>
      <c r="CD101" s="39">
        <v>0.25</v>
      </c>
      <c r="CE101" s="39">
        <v>0.33</v>
      </c>
      <c r="CF101" s="39">
        <v>0.27</v>
      </c>
    </row>
    <row r="102" spans="1:84" x14ac:dyDescent="0.25">
      <c r="A102" s="31" t="str">
        <f t="shared" si="1"/>
        <v>ESCOLA MUNICIPAL FRANCISCO DE SOUZA BARROS5º ano5º Ano 14</v>
      </c>
      <c r="B102" s="31" t="s">
        <v>307</v>
      </c>
      <c r="C102" s="31" t="s">
        <v>597</v>
      </c>
      <c r="D102" s="31" t="s">
        <v>473</v>
      </c>
      <c r="E102" s="31" t="s">
        <v>217</v>
      </c>
      <c r="F102" s="31" t="s">
        <v>474</v>
      </c>
      <c r="G102" s="42">
        <v>23</v>
      </c>
      <c r="H102" s="42">
        <v>23</v>
      </c>
      <c r="I102" s="42">
        <v>22</v>
      </c>
      <c r="J102" s="42">
        <v>22</v>
      </c>
      <c r="K102" s="39">
        <v>0.22</v>
      </c>
      <c r="L102" s="39">
        <v>0</v>
      </c>
      <c r="M102" s="39">
        <v>0.22</v>
      </c>
      <c r="N102" s="39">
        <v>0.09</v>
      </c>
      <c r="O102" s="39">
        <v>0.56999999999999995</v>
      </c>
      <c r="P102" s="39">
        <v>0.13</v>
      </c>
      <c r="Q102" s="39">
        <v>0.39</v>
      </c>
      <c r="R102" s="39">
        <v>0.17</v>
      </c>
      <c r="S102" s="39">
        <v>0.17</v>
      </c>
      <c r="T102" s="39">
        <v>0.3</v>
      </c>
      <c r="U102" s="39">
        <v>0.39</v>
      </c>
      <c r="V102" s="39">
        <v>0.39</v>
      </c>
      <c r="W102" s="39">
        <v>0.61</v>
      </c>
      <c r="X102" s="39">
        <v>0.39</v>
      </c>
      <c r="Y102" s="39">
        <v>0.61</v>
      </c>
      <c r="Z102" s="39">
        <v>0.39</v>
      </c>
      <c r="AA102" s="39">
        <v>0.09</v>
      </c>
      <c r="AB102" s="39">
        <v>0</v>
      </c>
      <c r="AC102" s="39">
        <v>0.22</v>
      </c>
      <c r="AD102" s="39">
        <v>0.35</v>
      </c>
      <c r="AE102" s="39">
        <v>0.65</v>
      </c>
      <c r="AF102" s="39">
        <v>0.65</v>
      </c>
      <c r="AG102" s="39">
        <v>0.26</v>
      </c>
      <c r="AH102" s="39">
        <v>0.09</v>
      </c>
      <c r="AI102" s="39">
        <v>0.22</v>
      </c>
      <c r="AJ102" s="39">
        <v>0.26</v>
      </c>
      <c r="AK102" s="39">
        <v>0.78</v>
      </c>
      <c r="AL102" s="39">
        <v>0.61</v>
      </c>
      <c r="AM102" s="39">
        <v>0.56999999999999995</v>
      </c>
      <c r="AN102" s="39">
        <v>0.35</v>
      </c>
      <c r="AO102" s="39">
        <v>0.22</v>
      </c>
      <c r="AP102" s="39">
        <v>0.13</v>
      </c>
      <c r="AQ102" s="39">
        <v>0.22</v>
      </c>
      <c r="AR102" s="39">
        <v>0.39</v>
      </c>
      <c r="AS102" s="39">
        <v>0.61</v>
      </c>
      <c r="AT102" s="39">
        <v>0.17</v>
      </c>
      <c r="AU102" s="39">
        <v>0.26</v>
      </c>
      <c r="AV102" s="39">
        <v>0.3</v>
      </c>
      <c r="AW102" s="39">
        <v>0.3</v>
      </c>
      <c r="AX102" s="39">
        <v>0.43</v>
      </c>
      <c r="AY102" s="39">
        <v>0.26</v>
      </c>
      <c r="AZ102" s="39">
        <v>0.35</v>
      </c>
      <c r="BA102" s="39">
        <v>0.26</v>
      </c>
      <c r="BB102" s="39">
        <v>0.74</v>
      </c>
      <c r="BC102" s="39">
        <v>0.22</v>
      </c>
      <c r="BD102" s="39">
        <v>0.65</v>
      </c>
      <c r="BE102" s="39">
        <v>0.74</v>
      </c>
      <c r="BF102" s="39">
        <v>0.48</v>
      </c>
      <c r="BG102" s="39">
        <v>0.35</v>
      </c>
      <c r="BH102" s="39">
        <v>0.13</v>
      </c>
      <c r="BI102" s="39">
        <v>0.56999999999999995</v>
      </c>
      <c r="BJ102" s="39">
        <v>0.26</v>
      </c>
      <c r="BK102" s="39">
        <v>0.56999999999999995</v>
      </c>
      <c r="BL102" s="39">
        <v>0.7</v>
      </c>
      <c r="BM102" s="39">
        <v>0.65</v>
      </c>
      <c r="BN102" s="39">
        <v>0.22</v>
      </c>
      <c r="BO102" s="39">
        <v>0.09</v>
      </c>
      <c r="BP102" s="39">
        <v>0.61</v>
      </c>
      <c r="BQ102" s="39">
        <v>0.35</v>
      </c>
      <c r="BR102" s="39">
        <v>0.43</v>
      </c>
      <c r="BS102" s="39">
        <v>0.35</v>
      </c>
      <c r="BT102" s="39">
        <v>0.17</v>
      </c>
      <c r="BU102" s="39">
        <v>0.74</v>
      </c>
      <c r="BV102" s="39">
        <v>0.3</v>
      </c>
      <c r="BW102" s="39">
        <v>0.09</v>
      </c>
      <c r="BX102" s="39">
        <v>0.09</v>
      </c>
      <c r="BY102" s="39">
        <v>0.35</v>
      </c>
      <c r="BZ102" s="39">
        <v>0.48</v>
      </c>
      <c r="CA102" s="39">
        <v>0.13</v>
      </c>
      <c r="CB102" s="39">
        <v>0.04</v>
      </c>
      <c r="CC102" s="39">
        <v>0.28000000000000003</v>
      </c>
      <c r="CD102" s="39">
        <v>0.37</v>
      </c>
      <c r="CE102" s="39">
        <v>0.43</v>
      </c>
      <c r="CF102" s="39">
        <v>0.27</v>
      </c>
    </row>
    <row r="103" spans="1:84" x14ac:dyDescent="0.25">
      <c r="A103" s="31" t="str">
        <f t="shared" si="1"/>
        <v>ESCOLA MUNICIPAL RUIDELMAR LIMEIRA BORGES5º anoA</v>
      </c>
      <c r="B103" s="31" t="s">
        <v>307</v>
      </c>
      <c r="C103" s="31" t="s">
        <v>598</v>
      </c>
      <c r="D103" s="31" t="s">
        <v>475</v>
      </c>
      <c r="E103" s="31" t="s">
        <v>217</v>
      </c>
      <c r="F103" s="31" t="s">
        <v>87</v>
      </c>
      <c r="G103" s="42">
        <v>19</v>
      </c>
      <c r="H103" s="42">
        <v>19</v>
      </c>
      <c r="I103" s="42">
        <v>19</v>
      </c>
      <c r="J103" s="42">
        <v>19</v>
      </c>
      <c r="K103" s="39">
        <v>0.26</v>
      </c>
      <c r="L103" s="39">
        <v>0.11</v>
      </c>
      <c r="M103" s="39">
        <v>0.47</v>
      </c>
      <c r="N103" s="39">
        <v>0.32</v>
      </c>
      <c r="O103" s="39">
        <v>0.53</v>
      </c>
      <c r="P103" s="39">
        <v>0.11</v>
      </c>
      <c r="Q103" s="39">
        <v>0.42</v>
      </c>
      <c r="R103" s="39">
        <v>0.26</v>
      </c>
      <c r="S103" s="39">
        <v>0.21</v>
      </c>
      <c r="T103" s="39">
        <v>0.37</v>
      </c>
      <c r="U103" s="39">
        <v>0.57999999999999996</v>
      </c>
      <c r="V103" s="39">
        <v>0.21</v>
      </c>
      <c r="W103" s="39">
        <v>0.37</v>
      </c>
      <c r="X103" s="39">
        <v>0.32</v>
      </c>
      <c r="Y103" s="39">
        <v>0.42</v>
      </c>
      <c r="Z103" s="39">
        <v>0.32</v>
      </c>
      <c r="AA103" s="39">
        <v>0.32</v>
      </c>
      <c r="AB103" s="39">
        <v>0.16</v>
      </c>
      <c r="AC103" s="39">
        <v>0.16</v>
      </c>
      <c r="AD103" s="39">
        <v>0.32</v>
      </c>
      <c r="AE103" s="39">
        <v>0.63</v>
      </c>
      <c r="AF103" s="39">
        <v>0.47</v>
      </c>
      <c r="AG103" s="39">
        <v>0.53</v>
      </c>
      <c r="AH103" s="39">
        <v>0.21</v>
      </c>
      <c r="AI103" s="39">
        <v>0.53</v>
      </c>
      <c r="AJ103" s="39">
        <v>0.32</v>
      </c>
      <c r="AK103" s="39">
        <v>0.32</v>
      </c>
      <c r="AL103" s="39">
        <v>0.47</v>
      </c>
      <c r="AM103" s="39">
        <v>0.42</v>
      </c>
      <c r="AN103" s="39">
        <v>0.42</v>
      </c>
      <c r="AO103" s="39">
        <v>0.26</v>
      </c>
      <c r="AP103" s="39">
        <v>0.42</v>
      </c>
      <c r="AQ103" s="39">
        <v>0.42</v>
      </c>
      <c r="AR103" s="39">
        <v>0.26</v>
      </c>
      <c r="AS103" s="39">
        <v>0.63</v>
      </c>
      <c r="AT103" s="39">
        <v>0.21</v>
      </c>
      <c r="AU103" s="39">
        <v>0.16</v>
      </c>
      <c r="AV103" s="39">
        <v>0.53</v>
      </c>
      <c r="AW103" s="39">
        <v>0.37</v>
      </c>
      <c r="AX103" s="39">
        <v>0.32</v>
      </c>
      <c r="AY103" s="39">
        <v>0.26</v>
      </c>
      <c r="AZ103" s="39">
        <v>0.26</v>
      </c>
      <c r="BA103" s="39">
        <v>0.26</v>
      </c>
      <c r="BB103" s="39">
        <v>0.79</v>
      </c>
      <c r="BC103" s="39">
        <v>0.26</v>
      </c>
      <c r="BD103" s="39">
        <v>0.74</v>
      </c>
      <c r="BE103" s="39">
        <v>0.68</v>
      </c>
      <c r="BF103" s="39">
        <v>0.47</v>
      </c>
      <c r="BG103" s="39">
        <v>0.32</v>
      </c>
      <c r="BH103" s="39">
        <v>0.37</v>
      </c>
      <c r="BI103" s="39">
        <v>0.68</v>
      </c>
      <c r="BJ103" s="39">
        <v>0.26</v>
      </c>
      <c r="BK103" s="39">
        <v>0.47</v>
      </c>
      <c r="BL103" s="39">
        <v>0.42</v>
      </c>
      <c r="BM103" s="39">
        <v>0.26</v>
      </c>
      <c r="BN103" s="39">
        <v>0.37</v>
      </c>
      <c r="BO103" s="39">
        <v>0.26</v>
      </c>
      <c r="BP103" s="39">
        <v>0.63</v>
      </c>
      <c r="BQ103" s="39">
        <v>0.53</v>
      </c>
      <c r="BR103" s="39">
        <v>0.26</v>
      </c>
      <c r="BS103" s="39">
        <v>0.16</v>
      </c>
      <c r="BT103" s="39">
        <v>0.16</v>
      </c>
      <c r="BU103" s="39">
        <v>0.57999999999999996</v>
      </c>
      <c r="BV103" s="39">
        <v>0.32</v>
      </c>
      <c r="BW103" s="39">
        <v>0.16</v>
      </c>
      <c r="BX103" s="39">
        <v>0.26</v>
      </c>
      <c r="BY103" s="39">
        <v>0.21</v>
      </c>
      <c r="BZ103" s="39">
        <v>0.37</v>
      </c>
      <c r="CA103" s="39">
        <v>0.16</v>
      </c>
      <c r="CB103" s="39">
        <v>0.21</v>
      </c>
      <c r="CC103" s="39">
        <v>0.31</v>
      </c>
      <c r="CD103" s="39">
        <v>0.39</v>
      </c>
      <c r="CE103" s="39">
        <v>0.43</v>
      </c>
      <c r="CF103" s="39">
        <v>0.26</v>
      </c>
    </row>
    <row r="104" spans="1:84" x14ac:dyDescent="0.25">
      <c r="A104" s="31" t="str">
        <f t="shared" si="1"/>
        <v>ESCOLA MUNICIPAL RUIDELMAR LIMEIRA BORGES5º anoB</v>
      </c>
      <c r="B104" s="31" t="s">
        <v>307</v>
      </c>
      <c r="C104" s="31" t="s">
        <v>598</v>
      </c>
      <c r="D104" s="31" t="s">
        <v>475</v>
      </c>
      <c r="E104" s="31" t="s">
        <v>217</v>
      </c>
      <c r="F104" s="31" t="s">
        <v>100</v>
      </c>
      <c r="G104" s="42">
        <v>18</v>
      </c>
      <c r="H104" s="42">
        <v>18</v>
      </c>
      <c r="I104" s="42">
        <v>18</v>
      </c>
      <c r="J104" s="42">
        <v>18</v>
      </c>
      <c r="K104" s="39">
        <v>0.17</v>
      </c>
      <c r="L104" s="39">
        <v>0.11</v>
      </c>
      <c r="M104" s="39">
        <v>0.17</v>
      </c>
      <c r="N104" s="39">
        <v>0.06</v>
      </c>
      <c r="O104" s="39">
        <v>0.44</v>
      </c>
      <c r="P104" s="39">
        <v>0.22</v>
      </c>
      <c r="Q104" s="39">
        <v>0.33</v>
      </c>
      <c r="R104" s="39">
        <v>0.17</v>
      </c>
      <c r="S104" s="39">
        <v>0.17</v>
      </c>
      <c r="T104" s="39">
        <v>0.67</v>
      </c>
      <c r="U104" s="39">
        <v>0.39</v>
      </c>
      <c r="V104" s="39">
        <v>0.22</v>
      </c>
      <c r="W104" s="39">
        <v>0.28000000000000003</v>
      </c>
      <c r="X104" s="39">
        <v>0.33</v>
      </c>
      <c r="Y104" s="39">
        <v>0.56000000000000005</v>
      </c>
      <c r="Z104" s="39">
        <v>0.28000000000000003</v>
      </c>
      <c r="AA104" s="39">
        <v>0.33</v>
      </c>
      <c r="AB104" s="39">
        <v>0.22</v>
      </c>
      <c r="AC104" s="39">
        <v>0.33</v>
      </c>
      <c r="AD104" s="39">
        <v>0.33</v>
      </c>
      <c r="AE104" s="39">
        <v>0.33</v>
      </c>
      <c r="AF104" s="39">
        <v>0.39</v>
      </c>
      <c r="AG104" s="39">
        <v>0.44</v>
      </c>
      <c r="AH104" s="39">
        <v>0.22</v>
      </c>
      <c r="AI104" s="39">
        <v>0.17</v>
      </c>
      <c r="AJ104" s="39">
        <v>0.39</v>
      </c>
      <c r="AK104" s="39">
        <v>0.33</v>
      </c>
      <c r="AL104" s="39">
        <v>0.5</v>
      </c>
      <c r="AM104" s="39">
        <v>0.39</v>
      </c>
      <c r="AN104" s="39">
        <v>0.33</v>
      </c>
      <c r="AO104" s="39">
        <v>0.17</v>
      </c>
      <c r="AP104" s="39">
        <v>0.17</v>
      </c>
      <c r="AQ104" s="39">
        <v>0.39</v>
      </c>
      <c r="AR104" s="39">
        <v>0.28000000000000003</v>
      </c>
      <c r="AS104" s="39">
        <v>0.39</v>
      </c>
      <c r="AT104" s="39">
        <v>0.06</v>
      </c>
      <c r="AU104" s="39">
        <v>0.28000000000000003</v>
      </c>
      <c r="AV104" s="39">
        <v>0.17</v>
      </c>
      <c r="AW104" s="39">
        <v>0.17</v>
      </c>
      <c r="AX104" s="39">
        <v>0.22</v>
      </c>
      <c r="AY104" s="39">
        <v>0.28000000000000003</v>
      </c>
      <c r="AZ104" s="39">
        <v>0.33</v>
      </c>
      <c r="BA104" s="39">
        <v>0.22</v>
      </c>
      <c r="BB104" s="39">
        <v>0.67</v>
      </c>
      <c r="BC104" s="39">
        <v>0.61</v>
      </c>
      <c r="BD104" s="39">
        <v>0.39</v>
      </c>
      <c r="BE104" s="39">
        <v>0.67</v>
      </c>
      <c r="BF104" s="39">
        <v>0.5</v>
      </c>
      <c r="BG104" s="39">
        <v>0.22</v>
      </c>
      <c r="BH104" s="39">
        <v>0.17</v>
      </c>
      <c r="BI104" s="39">
        <v>0.56000000000000005</v>
      </c>
      <c r="BJ104" s="39">
        <v>0.22</v>
      </c>
      <c r="BK104" s="39">
        <v>0.44</v>
      </c>
      <c r="BL104" s="39">
        <v>0.28000000000000003</v>
      </c>
      <c r="BM104" s="39">
        <v>0.39</v>
      </c>
      <c r="BN104" s="39">
        <v>0.17</v>
      </c>
      <c r="BO104" s="39">
        <v>0.22</v>
      </c>
      <c r="BP104" s="39">
        <v>0.67</v>
      </c>
      <c r="BQ104" s="39">
        <v>0.28000000000000003</v>
      </c>
      <c r="BR104" s="39">
        <v>0.22</v>
      </c>
      <c r="BS104" s="39">
        <v>0.22</v>
      </c>
      <c r="BT104" s="39">
        <v>0</v>
      </c>
      <c r="BU104" s="39">
        <v>0.67</v>
      </c>
      <c r="BV104" s="39">
        <v>0.17</v>
      </c>
      <c r="BW104" s="39">
        <v>0.22</v>
      </c>
      <c r="BX104" s="39">
        <v>0.22</v>
      </c>
      <c r="BY104" s="39">
        <v>0.33</v>
      </c>
      <c r="BZ104" s="39">
        <v>0.28000000000000003</v>
      </c>
      <c r="CA104" s="39">
        <v>0.06</v>
      </c>
      <c r="CB104" s="39">
        <v>0.22</v>
      </c>
      <c r="CC104" s="39">
        <v>0.28999999999999998</v>
      </c>
      <c r="CD104" s="39">
        <v>0.28999999999999998</v>
      </c>
      <c r="CE104" s="39">
        <v>0.38</v>
      </c>
      <c r="CF104" s="39">
        <v>0.24</v>
      </c>
    </row>
    <row r="105" spans="1:84" x14ac:dyDescent="0.25">
      <c r="A105" s="31" t="str">
        <f t="shared" si="1"/>
        <v>ESCOLA MUNICIPAL RUIDELMAR LIMEIRA BORGES5º anoC</v>
      </c>
      <c r="B105" s="31" t="s">
        <v>307</v>
      </c>
      <c r="C105" s="31" t="s">
        <v>598</v>
      </c>
      <c r="D105" s="31" t="s">
        <v>475</v>
      </c>
      <c r="E105" s="31" t="s">
        <v>217</v>
      </c>
      <c r="F105" s="31" t="s">
        <v>102</v>
      </c>
      <c r="G105" s="42">
        <v>21</v>
      </c>
      <c r="H105" s="42">
        <v>21</v>
      </c>
      <c r="I105" s="42">
        <v>21</v>
      </c>
      <c r="J105" s="42">
        <v>21</v>
      </c>
      <c r="K105" s="39">
        <v>0.14000000000000001</v>
      </c>
      <c r="L105" s="39">
        <v>0.19</v>
      </c>
      <c r="M105" s="39">
        <v>0.38</v>
      </c>
      <c r="N105" s="39">
        <v>0.1</v>
      </c>
      <c r="O105" s="39">
        <v>0.33</v>
      </c>
      <c r="P105" s="39">
        <v>0.14000000000000001</v>
      </c>
      <c r="Q105" s="39">
        <v>0.24</v>
      </c>
      <c r="R105" s="39">
        <v>0.24</v>
      </c>
      <c r="S105" s="39">
        <v>0.52</v>
      </c>
      <c r="T105" s="39">
        <v>0.19</v>
      </c>
      <c r="U105" s="39">
        <v>0.48</v>
      </c>
      <c r="V105" s="39">
        <v>0.43</v>
      </c>
      <c r="W105" s="39">
        <v>0.24</v>
      </c>
      <c r="X105" s="39">
        <v>0.52</v>
      </c>
      <c r="Y105" s="39">
        <v>0.28999999999999998</v>
      </c>
      <c r="Z105" s="39">
        <v>0.38</v>
      </c>
      <c r="AA105" s="39">
        <v>0.33</v>
      </c>
      <c r="AB105" s="39">
        <v>0.19</v>
      </c>
      <c r="AC105" s="39">
        <v>0.24</v>
      </c>
      <c r="AD105" s="39">
        <v>0.33</v>
      </c>
      <c r="AE105" s="39">
        <v>0.24</v>
      </c>
      <c r="AF105" s="39">
        <v>0.38</v>
      </c>
      <c r="AG105" s="39">
        <v>0.24</v>
      </c>
      <c r="AH105" s="39">
        <v>0.33</v>
      </c>
      <c r="AI105" s="39">
        <v>0.19</v>
      </c>
      <c r="AJ105" s="39">
        <v>0.33</v>
      </c>
      <c r="AK105" s="39">
        <v>0.43</v>
      </c>
      <c r="AL105" s="39">
        <v>0.52</v>
      </c>
      <c r="AM105" s="39">
        <v>0.48</v>
      </c>
      <c r="AN105" s="39">
        <v>0.24</v>
      </c>
      <c r="AO105" s="39">
        <v>0.33</v>
      </c>
      <c r="AP105" s="39">
        <v>0.14000000000000001</v>
      </c>
      <c r="AQ105" s="39">
        <v>0.24</v>
      </c>
      <c r="AR105" s="39">
        <v>0.38</v>
      </c>
      <c r="AS105" s="39">
        <v>0.43</v>
      </c>
      <c r="AT105" s="39">
        <v>0.33</v>
      </c>
      <c r="AU105" s="39">
        <v>0.19</v>
      </c>
      <c r="AV105" s="39">
        <v>0.33</v>
      </c>
      <c r="AW105" s="39">
        <v>0.24</v>
      </c>
      <c r="AX105" s="39">
        <v>0.48</v>
      </c>
      <c r="AY105" s="39">
        <v>0.1</v>
      </c>
      <c r="AZ105" s="39">
        <v>0.43</v>
      </c>
      <c r="BA105" s="39">
        <v>0.19</v>
      </c>
      <c r="BB105" s="39">
        <v>0.62</v>
      </c>
      <c r="BC105" s="39">
        <v>0.28999999999999998</v>
      </c>
      <c r="BD105" s="39">
        <v>0.52</v>
      </c>
      <c r="BE105" s="39">
        <v>0.67</v>
      </c>
      <c r="BF105" s="39">
        <v>0.28999999999999998</v>
      </c>
      <c r="BG105" s="39">
        <v>0.19</v>
      </c>
      <c r="BH105" s="39">
        <v>0.1</v>
      </c>
      <c r="BI105" s="39">
        <v>0.52</v>
      </c>
      <c r="BJ105" s="39">
        <v>0.33</v>
      </c>
      <c r="BK105" s="39">
        <v>0.33</v>
      </c>
      <c r="BL105" s="39">
        <v>0.62</v>
      </c>
      <c r="BM105" s="39">
        <v>0.28999999999999998</v>
      </c>
      <c r="BN105" s="39">
        <v>0.14000000000000001</v>
      </c>
      <c r="BO105" s="39">
        <v>0.1</v>
      </c>
      <c r="BP105" s="39">
        <v>0.81</v>
      </c>
      <c r="BQ105" s="39">
        <v>0.52</v>
      </c>
      <c r="BR105" s="39">
        <v>0.14000000000000001</v>
      </c>
      <c r="BS105" s="39">
        <v>0.19</v>
      </c>
      <c r="BT105" s="39">
        <v>0.19</v>
      </c>
      <c r="BU105" s="39">
        <v>0.52</v>
      </c>
      <c r="BV105" s="39">
        <v>0.19</v>
      </c>
      <c r="BW105" s="39">
        <v>0.19</v>
      </c>
      <c r="BX105" s="39">
        <v>0.19</v>
      </c>
      <c r="BY105" s="39">
        <v>0.52</v>
      </c>
      <c r="BZ105" s="39">
        <v>0.1</v>
      </c>
      <c r="CA105" s="39">
        <v>0.38</v>
      </c>
      <c r="CB105" s="39">
        <v>0.19</v>
      </c>
      <c r="CC105" s="39">
        <v>0.3</v>
      </c>
      <c r="CD105" s="39">
        <v>0.32</v>
      </c>
      <c r="CE105" s="39">
        <v>0.36</v>
      </c>
      <c r="CF105" s="39">
        <v>0.27</v>
      </c>
    </row>
    <row r="106" spans="1:84" x14ac:dyDescent="0.25">
      <c r="A106" s="31" t="str">
        <f t="shared" si="1"/>
        <v>ESCOLA MUNICIPAL FRANCISCO DE SOUZA BARROS5º ano5º Ano 15</v>
      </c>
      <c r="B106" s="31" t="s">
        <v>307</v>
      </c>
      <c r="C106" s="31" t="s">
        <v>597</v>
      </c>
      <c r="D106" s="31" t="s">
        <v>473</v>
      </c>
      <c r="E106" s="31" t="s">
        <v>217</v>
      </c>
      <c r="F106" s="31" t="s">
        <v>476</v>
      </c>
      <c r="G106" s="42">
        <v>12</v>
      </c>
      <c r="H106" s="42">
        <v>12</v>
      </c>
      <c r="I106" s="42">
        <v>17</v>
      </c>
      <c r="J106" s="42">
        <v>17</v>
      </c>
      <c r="K106" s="39">
        <v>0.06</v>
      </c>
      <c r="L106" s="39">
        <v>0.65</v>
      </c>
      <c r="M106" s="39">
        <v>0.06</v>
      </c>
      <c r="N106" s="39">
        <v>0.18</v>
      </c>
      <c r="O106" s="39">
        <v>0.59</v>
      </c>
      <c r="P106" s="39">
        <v>0.12</v>
      </c>
      <c r="Q106" s="39">
        <v>0.47</v>
      </c>
      <c r="R106" s="39">
        <v>0.65</v>
      </c>
      <c r="S106" s="39">
        <v>0.65</v>
      </c>
      <c r="T106" s="39">
        <v>0.41</v>
      </c>
      <c r="U106" s="39">
        <v>0.41</v>
      </c>
      <c r="V106" s="39">
        <v>0</v>
      </c>
      <c r="W106" s="39">
        <v>0.59</v>
      </c>
      <c r="X106" s="39">
        <v>0.47</v>
      </c>
      <c r="Y106" s="39">
        <v>0.59</v>
      </c>
      <c r="Z106" s="39">
        <v>0.47</v>
      </c>
      <c r="AA106" s="39">
        <v>0.06</v>
      </c>
      <c r="AB106" s="39">
        <v>0.12</v>
      </c>
      <c r="AC106" s="39">
        <v>0.18</v>
      </c>
      <c r="AD106" s="39">
        <v>0.53</v>
      </c>
      <c r="AE106" s="39">
        <v>0.59</v>
      </c>
      <c r="AF106" s="39">
        <v>0.65</v>
      </c>
      <c r="AG106" s="39">
        <v>0</v>
      </c>
      <c r="AH106" s="39">
        <v>0.47</v>
      </c>
      <c r="AI106" s="39">
        <v>0.24</v>
      </c>
      <c r="AJ106" s="39">
        <v>0.18</v>
      </c>
      <c r="AK106" s="39">
        <v>0.47</v>
      </c>
      <c r="AL106" s="39">
        <v>0.12</v>
      </c>
      <c r="AM106" s="39">
        <v>0.53</v>
      </c>
      <c r="AN106" s="39">
        <v>0.53</v>
      </c>
      <c r="AO106" s="39">
        <v>0.35</v>
      </c>
      <c r="AP106" s="39">
        <v>0.18</v>
      </c>
      <c r="AQ106" s="39">
        <v>0.24</v>
      </c>
      <c r="AR106" s="39">
        <v>0</v>
      </c>
      <c r="AS106" s="39">
        <v>0.71</v>
      </c>
      <c r="AT106" s="39">
        <v>0.18</v>
      </c>
      <c r="AU106" s="39">
        <v>0.41</v>
      </c>
      <c r="AV106" s="39">
        <v>0.24</v>
      </c>
      <c r="AW106" s="39">
        <v>0.35</v>
      </c>
      <c r="AX106" s="39">
        <v>0.35</v>
      </c>
      <c r="AY106" s="39">
        <v>0</v>
      </c>
      <c r="AZ106" s="39">
        <v>0.12</v>
      </c>
      <c r="BA106" s="39">
        <v>0.24</v>
      </c>
      <c r="BB106" s="39">
        <v>0.65</v>
      </c>
      <c r="BC106" s="39">
        <v>0.24</v>
      </c>
      <c r="BD106" s="39">
        <v>0.82</v>
      </c>
      <c r="BE106" s="39">
        <v>0.94</v>
      </c>
      <c r="BF106" s="39">
        <v>0.94</v>
      </c>
      <c r="BG106" s="39">
        <v>0.71</v>
      </c>
      <c r="BH106" s="39">
        <v>0.06</v>
      </c>
      <c r="BI106" s="39">
        <v>0.88</v>
      </c>
      <c r="BJ106" s="39">
        <v>0.12</v>
      </c>
      <c r="BK106" s="39">
        <v>0.59</v>
      </c>
      <c r="BL106" s="39">
        <v>0.82</v>
      </c>
      <c r="BM106" s="39">
        <v>0.88</v>
      </c>
      <c r="BN106" s="39">
        <v>0</v>
      </c>
      <c r="BO106" s="39">
        <v>0.82</v>
      </c>
      <c r="BP106" s="39">
        <v>0.88</v>
      </c>
      <c r="BQ106" s="39">
        <v>0.82</v>
      </c>
      <c r="BR106" s="39">
        <v>0.28999999999999998</v>
      </c>
      <c r="BS106" s="39">
        <v>0</v>
      </c>
      <c r="BT106" s="39">
        <v>0.12</v>
      </c>
      <c r="BU106" s="39">
        <v>0.88</v>
      </c>
      <c r="BV106" s="39">
        <v>0.71</v>
      </c>
      <c r="BW106" s="39">
        <v>0.59</v>
      </c>
      <c r="BX106" s="39">
        <v>0.06</v>
      </c>
      <c r="BY106" s="39">
        <v>0.06</v>
      </c>
      <c r="BZ106" s="39">
        <v>0.47</v>
      </c>
      <c r="CA106" s="39">
        <v>0.06</v>
      </c>
      <c r="CB106" s="39">
        <v>0</v>
      </c>
      <c r="CC106" s="39">
        <v>0.36</v>
      </c>
      <c r="CD106" s="39">
        <v>0.34</v>
      </c>
      <c r="CE106" s="39">
        <v>0.54</v>
      </c>
      <c r="CF106" s="39">
        <v>0.28999999999999998</v>
      </c>
    </row>
    <row r="107" spans="1:84" x14ac:dyDescent="0.25">
      <c r="A107" s="31" t="str">
        <f t="shared" si="1"/>
        <v>ESCOLA MUNICIPAL JOSE EDIMAR DE BRITO MIRANDA5º anoA</v>
      </c>
      <c r="B107" s="31" t="s">
        <v>78</v>
      </c>
      <c r="C107" s="31" t="s">
        <v>588</v>
      </c>
      <c r="D107" s="31" t="s">
        <v>434</v>
      </c>
      <c r="E107" s="31" t="s">
        <v>217</v>
      </c>
      <c r="F107" s="31" t="s">
        <v>87</v>
      </c>
      <c r="G107" s="42">
        <v>24</v>
      </c>
      <c r="H107" s="42">
        <v>24</v>
      </c>
      <c r="I107" s="42">
        <v>24</v>
      </c>
      <c r="J107" s="42">
        <v>24</v>
      </c>
      <c r="K107" s="39">
        <v>0.17</v>
      </c>
      <c r="L107" s="39">
        <v>0.21</v>
      </c>
      <c r="M107" s="39">
        <v>0.17</v>
      </c>
      <c r="N107" s="39">
        <v>0.13</v>
      </c>
      <c r="O107" s="39">
        <v>0.28999999999999998</v>
      </c>
      <c r="P107" s="39">
        <v>0.21</v>
      </c>
      <c r="Q107" s="39">
        <v>0.21</v>
      </c>
      <c r="R107" s="39">
        <v>0.21</v>
      </c>
      <c r="S107" s="39">
        <v>0.38</v>
      </c>
      <c r="T107" s="39">
        <v>0.42</v>
      </c>
      <c r="U107" s="39">
        <v>0.38</v>
      </c>
      <c r="V107" s="39">
        <v>0.46</v>
      </c>
      <c r="W107" s="39">
        <v>0.38</v>
      </c>
      <c r="X107" s="39">
        <v>0.46</v>
      </c>
      <c r="Y107" s="39">
        <v>0.38</v>
      </c>
      <c r="Z107" s="39">
        <v>0.28999999999999998</v>
      </c>
      <c r="AA107" s="39">
        <v>0.25</v>
      </c>
      <c r="AB107" s="39">
        <v>0.5</v>
      </c>
      <c r="AC107" s="39">
        <v>0.46</v>
      </c>
      <c r="AD107" s="39">
        <v>0.54</v>
      </c>
      <c r="AE107" s="39">
        <v>0.42</v>
      </c>
      <c r="AF107" s="39">
        <v>0.28999999999999998</v>
      </c>
      <c r="AG107" s="39">
        <v>0.13</v>
      </c>
      <c r="AH107" s="39">
        <v>0.17</v>
      </c>
      <c r="AI107" s="39">
        <v>0.42</v>
      </c>
      <c r="AJ107" s="39">
        <v>0.46</v>
      </c>
      <c r="AK107" s="39">
        <v>0.21</v>
      </c>
      <c r="AL107" s="39">
        <v>0.33</v>
      </c>
      <c r="AM107" s="39">
        <v>0.28999999999999998</v>
      </c>
      <c r="AN107" s="39">
        <v>0.21</v>
      </c>
      <c r="AO107" s="39">
        <v>0.38</v>
      </c>
      <c r="AP107" s="39">
        <v>0.04</v>
      </c>
      <c r="AQ107" s="39">
        <v>0.13</v>
      </c>
      <c r="AR107" s="39">
        <v>0.25</v>
      </c>
      <c r="AS107" s="39">
        <v>0.54</v>
      </c>
      <c r="AT107" s="39">
        <v>0</v>
      </c>
      <c r="AU107" s="39">
        <v>0.25</v>
      </c>
      <c r="AV107" s="39">
        <v>0.42</v>
      </c>
      <c r="AW107" s="39">
        <v>0.13</v>
      </c>
      <c r="AX107" s="39">
        <v>0.42</v>
      </c>
      <c r="AY107" s="39">
        <v>0.25</v>
      </c>
      <c r="AZ107" s="39">
        <v>0.28999999999999998</v>
      </c>
      <c r="BA107" s="39">
        <v>0.17</v>
      </c>
      <c r="BB107" s="39">
        <v>0.71</v>
      </c>
      <c r="BC107" s="39">
        <v>0.42</v>
      </c>
      <c r="BD107" s="39">
        <v>0.5</v>
      </c>
      <c r="BE107" s="39">
        <v>0.75</v>
      </c>
      <c r="BF107" s="39">
        <v>0.33</v>
      </c>
      <c r="BG107" s="39">
        <v>0.08</v>
      </c>
      <c r="BH107" s="39">
        <v>0.08</v>
      </c>
      <c r="BI107" s="39">
        <v>0.67</v>
      </c>
      <c r="BJ107" s="39">
        <v>0.46</v>
      </c>
      <c r="BK107" s="39">
        <v>0.46</v>
      </c>
      <c r="BL107" s="39">
        <v>0.63</v>
      </c>
      <c r="BM107" s="39">
        <v>0.28999999999999998</v>
      </c>
      <c r="BN107" s="39">
        <v>0.25</v>
      </c>
      <c r="BO107" s="39">
        <v>0.21</v>
      </c>
      <c r="BP107" s="39">
        <v>0.67</v>
      </c>
      <c r="BQ107" s="39">
        <v>0.25</v>
      </c>
      <c r="BR107" s="39">
        <v>0.21</v>
      </c>
      <c r="BS107" s="39">
        <v>0.21</v>
      </c>
      <c r="BT107" s="39">
        <v>0.17</v>
      </c>
      <c r="BU107" s="39">
        <v>0.67</v>
      </c>
      <c r="BV107" s="39">
        <v>0.28999999999999998</v>
      </c>
      <c r="BW107" s="39">
        <v>0.28999999999999998</v>
      </c>
      <c r="BX107" s="39">
        <v>0.13</v>
      </c>
      <c r="BY107" s="39">
        <v>0.38</v>
      </c>
      <c r="BZ107" s="39">
        <v>0.13</v>
      </c>
      <c r="CA107" s="39">
        <v>0.33</v>
      </c>
      <c r="CB107" s="39">
        <v>0.42</v>
      </c>
      <c r="CC107" s="39">
        <v>0.32</v>
      </c>
      <c r="CD107" s="39">
        <v>0.27</v>
      </c>
      <c r="CE107" s="39">
        <v>0.38</v>
      </c>
      <c r="CF107" s="39">
        <v>0.3</v>
      </c>
    </row>
    <row r="108" spans="1:84" x14ac:dyDescent="0.25">
      <c r="A108" s="31" t="str">
        <f t="shared" si="1"/>
        <v>NUCLEO ESCOLAR MUL ANTONIO PEREIRA DOS SANTOS5º anoA</v>
      </c>
      <c r="B108" s="31" t="s">
        <v>78</v>
      </c>
      <c r="C108" s="31" t="s">
        <v>140</v>
      </c>
      <c r="D108" s="31" t="s">
        <v>144</v>
      </c>
      <c r="E108" s="31" t="s">
        <v>217</v>
      </c>
      <c r="F108" s="31" t="s">
        <v>87</v>
      </c>
      <c r="G108" s="43">
        <v>12</v>
      </c>
      <c r="H108" s="43">
        <v>12</v>
      </c>
      <c r="I108" s="43">
        <v>11</v>
      </c>
      <c r="J108" s="43">
        <v>11</v>
      </c>
      <c r="K108" s="39">
        <v>0.77</v>
      </c>
      <c r="L108" s="39">
        <v>0.15</v>
      </c>
      <c r="M108" s="39">
        <v>0.15</v>
      </c>
      <c r="N108" s="39">
        <v>0.08</v>
      </c>
      <c r="O108" s="39">
        <v>0.38</v>
      </c>
      <c r="P108" s="39">
        <v>0.31</v>
      </c>
      <c r="Q108" s="39">
        <v>0.62</v>
      </c>
      <c r="R108" s="39">
        <v>0.08</v>
      </c>
      <c r="S108" s="39">
        <v>0.38</v>
      </c>
      <c r="T108" s="39">
        <v>0.15</v>
      </c>
      <c r="U108" s="39">
        <v>0.23</v>
      </c>
      <c r="V108" s="39">
        <v>0.38</v>
      </c>
      <c r="W108" s="39">
        <v>0.77</v>
      </c>
      <c r="X108" s="39">
        <v>0.46</v>
      </c>
      <c r="Y108" s="39">
        <v>0.54</v>
      </c>
      <c r="Z108" s="39">
        <v>0.31</v>
      </c>
      <c r="AA108" s="39">
        <v>0.31</v>
      </c>
      <c r="AB108" s="39">
        <v>0.08</v>
      </c>
      <c r="AC108" s="39">
        <v>0.38</v>
      </c>
      <c r="AD108" s="39">
        <v>0.38</v>
      </c>
      <c r="AE108" s="39">
        <v>0.62</v>
      </c>
      <c r="AF108" s="39">
        <v>0.54</v>
      </c>
      <c r="AG108" s="39">
        <v>0.23</v>
      </c>
      <c r="AH108" s="39">
        <v>0.38</v>
      </c>
      <c r="AI108" s="39">
        <v>0.08</v>
      </c>
      <c r="AJ108" s="39">
        <v>0.46</v>
      </c>
      <c r="AK108" s="39">
        <v>0.54</v>
      </c>
      <c r="AL108" s="39">
        <v>0.23</v>
      </c>
      <c r="AM108" s="39">
        <v>0.31</v>
      </c>
      <c r="AN108" s="39">
        <v>0.23</v>
      </c>
      <c r="AO108" s="39">
        <v>0.31</v>
      </c>
      <c r="AP108" s="39">
        <v>0.15</v>
      </c>
      <c r="AQ108" s="39">
        <v>0.15</v>
      </c>
      <c r="AR108" s="39">
        <v>0.15</v>
      </c>
      <c r="AS108" s="39">
        <v>0.69</v>
      </c>
      <c r="AT108" s="39">
        <v>0.08</v>
      </c>
      <c r="AU108" s="39">
        <v>0.38</v>
      </c>
      <c r="AV108" s="39">
        <v>0.08</v>
      </c>
      <c r="AW108" s="39">
        <v>0.15</v>
      </c>
      <c r="AX108" s="39">
        <v>0.31</v>
      </c>
      <c r="AY108" s="39">
        <v>0.15</v>
      </c>
      <c r="AZ108" s="39">
        <v>0</v>
      </c>
      <c r="BA108" s="39">
        <v>0.08</v>
      </c>
      <c r="BB108" s="39">
        <v>0.23</v>
      </c>
      <c r="BC108" s="39">
        <v>0.08</v>
      </c>
      <c r="BD108" s="39">
        <v>0.08</v>
      </c>
      <c r="BE108" s="39">
        <v>0</v>
      </c>
      <c r="BF108" s="39">
        <v>0.69</v>
      </c>
      <c r="BG108" s="39">
        <v>0.08</v>
      </c>
      <c r="BH108" s="39">
        <v>0</v>
      </c>
      <c r="BI108" s="39">
        <v>0.31</v>
      </c>
      <c r="BJ108" s="39">
        <v>0.23</v>
      </c>
      <c r="BK108" s="39">
        <v>0.31</v>
      </c>
      <c r="BL108" s="39">
        <v>0.08</v>
      </c>
      <c r="BM108" s="39">
        <v>0.23</v>
      </c>
      <c r="BN108" s="39">
        <v>0.31</v>
      </c>
      <c r="BO108" s="39">
        <v>0</v>
      </c>
      <c r="BP108" s="39">
        <v>0.31</v>
      </c>
      <c r="BQ108" s="39">
        <v>0.38</v>
      </c>
      <c r="BR108" s="39">
        <v>0.31</v>
      </c>
      <c r="BS108" s="39">
        <v>0.08</v>
      </c>
      <c r="BT108" s="39">
        <v>0.15</v>
      </c>
      <c r="BU108" s="39">
        <v>0</v>
      </c>
      <c r="BV108" s="39">
        <v>0.15</v>
      </c>
      <c r="BW108" s="39">
        <v>0.08</v>
      </c>
      <c r="BX108" s="39">
        <v>0.23</v>
      </c>
      <c r="BY108" s="39">
        <v>0.46</v>
      </c>
      <c r="BZ108" s="39">
        <v>0.15</v>
      </c>
      <c r="CA108" s="39">
        <v>0.69</v>
      </c>
      <c r="CB108" s="39">
        <v>0.15</v>
      </c>
      <c r="CC108" s="39">
        <v>0.35</v>
      </c>
      <c r="CD108" s="39">
        <v>0.3</v>
      </c>
      <c r="CE108" s="39">
        <v>0.19</v>
      </c>
      <c r="CF108" s="39">
        <v>0.22</v>
      </c>
    </row>
    <row r="109" spans="1:84" x14ac:dyDescent="0.25">
      <c r="A109" s="31" t="str">
        <f t="shared" si="1"/>
        <v>ESC MUL MARIA LIRA5º anoC</v>
      </c>
      <c r="B109" s="31" t="s">
        <v>78</v>
      </c>
      <c r="C109" s="31" t="s">
        <v>140</v>
      </c>
      <c r="D109" s="31" t="s">
        <v>142</v>
      </c>
      <c r="E109" s="31" t="s">
        <v>217</v>
      </c>
      <c r="F109" s="31" t="s">
        <v>102</v>
      </c>
      <c r="G109" s="42">
        <v>10</v>
      </c>
      <c r="H109" s="42">
        <v>10</v>
      </c>
      <c r="I109" s="42">
        <v>12</v>
      </c>
      <c r="J109" s="42">
        <v>12</v>
      </c>
      <c r="K109" s="39">
        <v>7.0000000000000007E-2</v>
      </c>
      <c r="L109" s="39">
        <v>0.21</v>
      </c>
      <c r="M109" s="39">
        <v>0.36</v>
      </c>
      <c r="N109" s="39">
        <v>0.21</v>
      </c>
      <c r="O109" s="39">
        <v>0.14000000000000001</v>
      </c>
      <c r="P109" s="39">
        <v>0.14000000000000001</v>
      </c>
      <c r="Q109" s="39">
        <v>0.14000000000000001</v>
      </c>
      <c r="R109" s="39">
        <v>0.14000000000000001</v>
      </c>
      <c r="S109" s="39">
        <v>0.21</v>
      </c>
      <c r="T109" s="39">
        <v>0.36</v>
      </c>
      <c r="U109" s="39">
        <v>0.21</v>
      </c>
      <c r="V109" s="39">
        <v>0.14000000000000001</v>
      </c>
      <c r="W109" s="39">
        <v>0.21</v>
      </c>
      <c r="X109" s="39">
        <v>0.14000000000000001</v>
      </c>
      <c r="Y109" s="39">
        <v>0.36</v>
      </c>
      <c r="Z109" s="39">
        <v>0.21</v>
      </c>
      <c r="AA109" s="39">
        <v>0.36</v>
      </c>
      <c r="AB109" s="39">
        <v>0.14000000000000001</v>
      </c>
      <c r="AC109" s="39">
        <v>7.0000000000000007E-2</v>
      </c>
      <c r="AD109" s="39">
        <v>0.14000000000000001</v>
      </c>
      <c r="AE109" s="39">
        <v>0</v>
      </c>
      <c r="AF109" s="39">
        <v>0.14000000000000001</v>
      </c>
      <c r="AG109" s="39">
        <v>7.0000000000000007E-2</v>
      </c>
      <c r="AH109" s="39">
        <v>0.28999999999999998</v>
      </c>
      <c r="AI109" s="39">
        <v>0.28999999999999998</v>
      </c>
      <c r="AJ109" s="39">
        <v>0.21</v>
      </c>
      <c r="AK109" s="39">
        <v>0.36</v>
      </c>
      <c r="AL109" s="39">
        <v>0.43</v>
      </c>
      <c r="AM109" s="39">
        <v>0.14000000000000001</v>
      </c>
      <c r="AN109" s="39">
        <v>7.0000000000000007E-2</v>
      </c>
      <c r="AO109" s="39">
        <v>0.14000000000000001</v>
      </c>
      <c r="AP109" s="39">
        <v>0.21</v>
      </c>
      <c r="AQ109" s="39">
        <v>7.0000000000000007E-2</v>
      </c>
      <c r="AR109" s="39">
        <v>0.21</v>
      </c>
      <c r="AS109" s="39">
        <v>0.21</v>
      </c>
      <c r="AT109" s="39">
        <v>0.28999999999999998</v>
      </c>
      <c r="AU109" s="39">
        <v>0.14000000000000001</v>
      </c>
      <c r="AV109" s="39">
        <v>0.14000000000000001</v>
      </c>
      <c r="AW109" s="39">
        <v>7.0000000000000007E-2</v>
      </c>
      <c r="AX109" s="39">
        <v>0.21</v>
      </c>
      <c r="AY109" s="39">
        <v>0.43</v>
      </c>
      <c r="AZ109" s="39">
        <v>0.21</v>
      </c>
      <c r="BA109" s="39">
        <v>0.14000000000000001</v>
      </c>
      <c r="BB109" s="39">
        <v>0.43</v>
      </c>
      <c r="BC109" s="39">
        <v>0.14000000000000001</v>
      </c>
      <c r="BD109" s="39">
        <v>0.43</v>
      </c>
      <c r="BE109" s="39">
        <v>0.43</v>
      </c>
      <c r="BF109" s="39">
        <v>0.14000000000000001</v>
      </c>
      <c r="BG109" s="39">
        <v>7.0000000000000007E-2</v>
      </c>
      <c r="BH109" s="39">
        <v>0.14000000000000001</v>
      </c>
      <c r="BI109" s="39">
        <v>0.21</v>
      </c>
      <c r="BJ109" s="39">
        <v>0.21</v>
      </c>
      <c r="BK109" s="39">
        <v>0.21</v>
      </c>
      <c r="BL109" s="39">
        <v>0.28999999999999998</v>
      </c>
      <c r="BM109" s="39">
        <v>7.0000000000000007E-2</v>
      </c>
      <c r="BN109" s="39">
        <v>0.28999999999999998</v>
      </c>
      <c r="BO109" s="39">
        <v>0.28999999999999998</v>
      </c>
      <c r="BP109" s="39">
        <v>0.5</v>
      </c>
      <c r="BQ109" s="39">
        <v>0.36</v>
      </c>
      <c r="BR109" s="39">
        <v>0.14000000000000001</v>
      </c>
      <c r="BS109" s="39">
        <v>0.21</v>
      </c>
      <c r="BT109" s="39">
        <v>0.36</v>
      </c>
      <c r="BU109" s="39">
        <v>0.5</v>
      </c>
      <c r="BV109" s="39">
        <v>0.14000000000000001</v>
      </c>
      <c r="BW109" s="39">
        <v>0.21</v>
      </c>
      <c r="BX109" s="39">
        <v>0.14000000000000001</v>
      </c>
      <c r="BY109" s="39">
        <v>0.43</v>
      </c>
      <c r="BZ109" s="39">
        <v>0</v>
      </c>
      <c r="CA109" s="39">
        <v>0.14000000000000001</v>
      </c>
      <c r="CB109" s="39">
        <v>0</v>
      </c>
      <c r="CC109" s="39">
        <v>0.2</v>
      </c>
      <c r="CD109" s="39">
        <v>0.19</v>
      </c>
      <c r="CE109" s="39">
        <v>0.26</v>
      </c>
      <c r="CF109" s="39">
        <v>0.21</v>
      </c>
    </row>
    <row r="110" spans="1:84" x14ac:dyDescent="0.25">
      <c r="A110" s="31" t="str">
        <f t="shared" si="1"/>
        <v>GRUPO ESCOLAR DONA MAURA LEAL VALADARES5º anoB</v>
      </c>
      <c r="B110" s="31" t="s">
        <v>78</v>
      </c>
      <c r="C110" s="31" t="s">
        <v>120</v>
      </c>
      <c r="D110" s="31" t="s">
        <v>122</v>
      </c>
      <c r="E110" s="31" t="s">
        <v>217</v>
      </c>
      <c r="F110" s="31" t="s">
        <v>100</v>
      </c>
      <c r="G110" s="42">
        <v>21</v>
      </c>
      <c r="H110" s="42">
        <v>21</v>
      </c>
      <c r="I110" s="42">
        <v>23</v>
      </c>
      <c r="J110" s="42">
        <v>23</v>
      </c>
      <c r="K110" s="39">
        <v>0.39</v>
      </c>
      <c r="L110" s="39">
        <v>0.39</v>
      </c>
      <c r="M110" s="39">
        <v>0.21</v>
      </c>
      <c r="N110" s="39">
        <v>0.14000000000000001</v>
      </c>
      <c r="O110" s="39">
        <v>0.36</v>
      </c>
      <c r="P110" s="39">
        <v>0.28999999999999998</v>
      </c>
      <c r="Q110" s="39">
        <v>0.32</v>
      </c>
      <c r="R110" s="39">
        <v>7.0000000000000007E-2</v>
      </c>
      <c r="S110" s="39">
        <v>0.21</v>
      </c>
      <c r="T110" s="39">
        <v>0.21</v>
      </c>
      <c r="U110" s="39">
        <v>0.43</v>
      </c>
      <c r="V110" s="39">
        <v>0.56999999999999995</v>
      </c>
      <c r="W110" s="39">
        <v>0.28999999999999998</v>
      </c>
      <c r="X110" s="39">
        <v>0.5</v>
      </c>
      <c r="Y110" s="39">
        <v>0.21</v>
      </c>
      <c r="Z110" s="39">
        <v>7.0000000000000007E-2</v>
      </c>
      <c r="AA110" s="39">
        <v>0.28999999999999998</v>
      </c>
      <c r="AB110" s="39">
        <v>0.14000000000000001</v>
      </c>
      <c r="AC110" s="39">
        <v>0.32</v>
      </c>
      <c r="AD110" s="39">
        <v>0.36</v>
      </c>
      <c r="AE110" s="39">
        <v>0.56999999999999995</v>
      </c>
      <c r="AF110" s="39">
        <v>0.5</v>
      </c>
      <c r="AG110" s="39">
        <v>0.28999999999999998</v>
      </c>
      <c r="AH110" s="39">
        <v>0.28999999999999998</v>
      </c>
      <c r="AI110" s="39">
        <v>0.32</v>
      </c>
      <c r="AJ110" s="39">
        <v>0.25</v>
      </c>
      <c r="AK110" s="39">
        <v>0.46</v>
      </c>
      <c r="AL110" s="39">
        <v>0.21</v>
      </c>
      <c r="AM110" s="39">
        <v>0.28999999999999998</v>
      </c>
      <c r="AN110" s="39">
        <v>0.21</v>
      </c>
      <c r="AO110" s="39">
        <v>7.0000000000000007E-2</v>
      </c>
      <c r="AP110" s="39">
        <v>0.04</v>
      </c>
      <c r="AQ110" s="39">
        <v>0.14000000000000001</v>
      </c>
      <c r="AR110" s="39">
        <v>0.25</v>
      </c>
      <c r="AS110" s="39">
        <v>0.28999999999999998</v>
      </c>
      <c r="AT110" s="39">
        <v>7.0000000000000007E-2</v>
      </c>
      <c r="AU110" s="39">
        <v>0.28999999999999998</v>
      </c>
      <c r="AV110" s="39">
        <v>0.28999999999999998</v>
      </c>
      <c r="AW110" s="39">
        <v>0.25</v>
      </c>
      <c r="AX110" s="39">
        <v>0.32</v>
      </c>
      <c r="AY110" s="39">
        <v>0.68</v>
      </c>
      <c r="AZ110" s="39">
        <v>0.04</v>
      </c>
      <c r="BA110" s="39">
        <v>0.14000000000000001</v>
      </c>
      <c r="BB110" s="39">
        <v>0.61</v>
      </c>
      <c r="BC110" s="39">
        <v>0.32</v>
      </c>
      <c r="BD110" s="39">
        <v>0.36</v>
      </c>
      <c r="BE110" s="39">
        <v>0.61</v>
      </c>
      <c r="BF110" s="39">
        <v>0.18</v>
      </c>
      <c r="BG110" s="39">
        <v>0.14000000000000001</v>
      </c>
      <c r="BH110" s="39">
        <v>0.25</v>
      </c>
      <c r="BI110" s="39">
        <v>0.36</v>
      </c>
      <c r="BJ110" s="39">
        <v>0.11</v>
      </c>
      <c r="BK110" s="39">
        <v>0.39</v>
      </c>
      <c r="BL110" s="39">
        <v>0.5</v>
      </c>
      <c r="BM110" s="39">
        <v>0.61</v>
      </c>
      <c r="BN110" s="39">
        <v>0.32</v>
      </c>
      <c r="BO110" s="39">
        <v>0.14000000000000001</v>
      </c>
      <c r="BP110" s="39">
        <v>0.43</v>
      </c>
      <c r="BQ110" s="39">
        <v>0.18</v>
      </c>
      <c r="BR110" s="39">
        <v>0.21</v>
      </c>
      <c r="BS110" s="39">
        <v>7.0000000000000007E-2</v>
      </c>
      <c r="BT110" s="39">
        <v>7.0000000000000007E-2</v>
      </c>
      <c r="BU110" s="39">
        <v>0.39</v>
      </c>
      <c r="BV110" s="39">
        <v>0.18</v>
      </c>
      <c r="BW110" s="39">
        <v>0.21</v>
      </c>
      <c r="BX110" s="39">
        <v>0.14000000000000001</v>
      </c>
      <c r="BY110" s="39">
        <v>0.32</v>
      </c>
      <c r="BZ110" s="39">
        <v>0.14000000000000001</v>
      </c>
      <c r="CA110" s="39">
        <v>0.18</v>
      </c>
      <c r="CB110" s="39">
        <v>0.14000000000000001</v>
      </c>
      <c r="CC110" s="39">
        <v>0.28999999999999998</v>
      </c>
      <c r="CD110" s="39">
        <v>0.27</v>
      </c>
      <c r="CE110" s="39">
        <v>0.33</v>
      </c>
      <c r="CF110" s="39">
        <v>0.19</v>
      </c>
    </row>
    <row r="111" spans="1:84" x14ac:dyDescent="0.25">
      <c r="A111" s="31" t="str">
        <f t="shared" si="1"/>
        <v>ESCOLA MUNICIPAL POETA JOSE GOMES SOBRINHO5º anoA</v>
      </c>
      <c r="B111" s="31" t="s">
        <v>78</v>
      </c>
      <c r="C111" s="31" t="s">
        <v>110</v>
      </c>
      <c r="D111" s="31" t="s">
        <v>113</v>
      </c>
      <c r="E111" s="31" t="s">
        <v>217</v>
      </c>
      <c r="F111" s="31" t="s">
        <v>87</v>
      </c>
      <c r="G111" s="43">
        <v>15</v>
      </c>
      <c r="H111" s="43">
        <v>15</v>
      </c>
      <c r="I111" s="43">
        <v>15</v>
      </c>
      <c r="J111" s="43">
        <v>15</v>
      </c>
      <c r="K111" s="39">
        <v>0.33</v>
      </c>
      <c r="L111" s="39">
        <v>0.33</v>
      </c>
      <c r="M111" s="39">
        <v>0.33</v>
      </c>
      <c r="N111" s="39">
        <v>0.4</v>
      </c>
      <c r="O111" s="39">
        <v>0.27</v>
      </c>
      <c r="P111" s="39">
        <v>0.2</v>
      </c>
      <c r="Q111" s="39">
        <v>0.33</v>
      </c>
      <c r="R111" s="39">
        <v>0.4</v>
      </c>
      <c r="S111" s="39">
        <v>0.2</v>
      </c>
      <c r="T111" s="39">
        <v>0.4</v>
      </c>
      <c r="U111" s="39">
        <v>0.33</v>
      </c>
      <c r="V111" s="39">
        <v>0.13</v>
      </c>
      <c r="W111" s="39">
        <v>0.53</v>
      </c>
      <c r="X111" s="39">
        <v>0.33</v>
      </c>
      <c r="Y111" s="39">
        <v>0.27</v>
      </c>
      <c r="Z111" s="39">
        <v>0.53</v>
      </c>
      <c r="AA111" s="39">
        <v>0.2</v>
      </c>
      <c r="AB111" s="39">
        <v>0.4</v>
      </c>
      <c r="AC111" s="39">
        <v>0.4</v>
      </c>
      <c r="AD111" s="39">
        <v>0.47</v>
      </c>
      <c r="AE111" s="39">
        <v>0.4</v>
      </c>
      <c r="AF111" s="39">
        <v>0.4</v>
      </c>
      <c r="AG111" s="39">
        <v>0.33</v>
      </c>
      <c r="AH111" s="39">
        <v>7.0000000000000007E-2</v>
      </c>
      <c r="AI111" s="39">
        <v>0.33</v>
      </c>
      <c r="AJ111" s="39">
        <v>0.27</v>
      </c>
      <c r="AK111" s="39">
        <v>0.33</v>
      </c>
      <c r="AL111" s="39">
        <v>0.2</v>
      </c>
      <c r="AM111" s="39">
        <v>0.27</v>
      </c>
      <c r="AN111" s="39">
        <v>0.27</v>
      </c>
      <c r="AO111" s="39">
        <v>0.4</v>
      </c>
      <c r="AP111" s="39">
        <v>7.0000000000000007E-2</v>
      </c>
      <c r="AQ111" s="39">
        <v>0.33</v>
      </c>
      <c r="AR111" s="39">
        <v>0.27</v>
      </c>
      <c r="AS111" s="39">
        <v>0.4</v>
      </c>
      <c r="AT111" s="39">
        <v>0.47</v>
      </c>
      <c r="AU111" s="39">
        <v>0.47</v>
      </c>
      <c r="AV111" s="39">
        <v>0.27</v>
      </c>
      <c r="AW111" s="39">
        <v>0.2</v>
      </c>
      <c r="AX111" s="39">
        <v>0.4</v>
      </c>
      <c r="AY111" s="39">
        <v>0.2</v>
      </c>
      <c r="AZ111" s="39">
        <v>0.2</v>
      </c>
      <c r="BA111" s="39">
        <v>0.27</v>
      </c>
      <c r="BB111" s="39">
        <v>0.53</v>
      </c>
      <c r="BC111" s="39">
        <v>0.2</v>
      </c>
      <c r="BD111" s="39">
        <v>0.53</v>
      </c>
      <c r="BE111" s="39">
        <v>0.53</v>
      </c>
      <c r="BF111" s="39">
        <v>0.53</v>
      </c>
      <c r="BG111" s="39">
        <v>0.4</v>
      </c>
      <c r="BH111" s="39">
        <v>0.13</v>
      </c>
      <c r="BI111" s="39">
        <v>0.53</v>
      </c>
      <c r="BJ111" s="39">
        <v>0.13</v>
      </c>
      <c r="BK111" s="39">
        <v>0.4</v>
      </c>
      <c r="BL111" s="39">
        <v>0.53</v>
      </c>
      <c r="BM111" s="39">
        <v>0.47</v>
      </c>
      <c r="BN111" s="39">
        <v>0.33</v>
      </c>
      <c r="BO111" s="39">
        <v>0.2</v>
      </c>
      <c r="BP111" s="39">
        <v>0.6</v>
      </c>
      <c r="BQ111" s="39">
        <v>0.4</v>
      </c>
      <c r="BR111" s="39">
        <v>0.2</v>
      </c>
      <c r="BS111" s="39">
        <v>0.33</v>
      </c>
      <c r="BT111" s="39">
        <v>0.27</v>
      </c>
      <c r="BU111" s="39">
        <v>0.47</v>
      </c>
      <c r="BV111" s="39">
        <v>0.4</v>
      </c>
      <c r="BW111" s="39">
        <v>0.33</v>
      </c>
      <c r="BX111" s="39">
        <v>0.27</v>
      </c>
      <c r="BY111" s="39">
        <v>0.53</v>
      </c>
      <c r="BZ111" s="39">
        <v>0.4</v>
      </c>
      <c r="CA111" s="39">
        <v>0.33</v>
      </c>
      <c r="CB111" s="39">
        <v>0.27</v>
      </c>
      <c r="CC111" s="39">
        <v>0.34</v>
      </c>
      <c r="CD111" s="39">
        <v>0.31</v>
      </c>
      <c r="CE111" s="39">
        <v>0.37</v>
      </c>
      <c r="CF111" s="39">
        <v>0.36</v>
      </c>
    </row>
    <row r="112" spans="1:84" x14ac:dyDescent="0.25">
      <c r="A112" s="31" t="str">
        <f t="shared" si="1"/>
        <v>GRUPO ESCOLAR DONA MAURA LEAL VALADARES5º anoC</v>
      </c>
      <c r="B112" s="31" t="s">
        <v>78</v>
      </c>
      <c r="C112" s="31" t="s">
        <v>120</v>
      </c>
      <c r="D112" s="31" t="s">
        <v>122</v>
      </c>
      <c r="E112" s="31" t="s">
        <v>217</v>
      </c>
      <c r="F112" s="31" t="s">
        <v>102</v>
      </c>
      <c r="G112" s="42">
        <v>23</v>
      </c>
      <c r="H112" s="42">
        <v>23</v>
      </c>
      <c r="I112" s="42">
        <v>21</v>
      </c>
      <c r="J112" s="42">
        <v>21</v>
      </c>
      <c r="K112" s="39">
        <v>0.28000000000000003</v>
      </c>
      <c r="L112" s="39">
        <v>0.6</v>
      </c>
      <c r="M112" s="39">
        <v>0.28000000000000003</v>
      </c>
      <c r="N112" s="39">
        <v>0.24</v>
      </c>
      <c r="O112" s="39">
        <v>0.32</v>
      </c>
      <c r="P112" s="39">
        <v>0.32</v>
      </c>
      <c r="Q112" s="39">
        <v>0.04</v>
      </c>
      <c r="R112" s="39">
        <v>0.2</v>
      </c>
      <c r="S112" s="39">
        <v>0.32</v>
      </c>
      <c r="T112" s="39">
        <v>0.36</v>
      </c>
      <c r="U112" s="39">
        <v>0.36</v>
      </c>
      <c r="V112" s="39">
        <v>0.32</v>
      </c>
      <c r="W112" s="39">
        <v>0.24</v>
      </c>
      <c r="X112" s="39">
        <v>0.36</v>
      </c>
      <c r="Y112" s="39">
        <v>0.4</v>
      </c>
      <c r="Z112" s="39">
        <v>0.24</v>
      </c>
      <c r="AA112" s="39">
        <v>0.36</v>
      </c>
      <c r="AB112" s="39">
        <v>0.4</v>
      </c>
      <c r="AC112" s="39">
        <v>0.32</v>
      </c>
      <c r="AD112" s="39">
        <v>0.24</v>
      </c>
      <c r="AE112" s="39">
        <v>0.28000000000000003</v>
      </c>
      <c r="AF112" s="39">
        <v>0.36</v>
      </c>
      <c r="AG112" s="39">
        <v>0.2</v>
      </c>
      <c r="AH112" s="39">
        <v>0.2</v>
      </c>
      <c r="AI112" s="39">
        <v>0.32</v>
      </c>
      <c r="AJ112" s="39">
        <v>0.36</v>
      </c>
      <c r="AK112" s="39">
        <v>0.16</v>
      </c>
      <c r="AL112" s="39">
        <v>0.28000000000000003</v>
      </c>
      <c r="AM112" s="39">
        <v>0.36</v>
      </c>
      <c r="AN112" s="39">
        <v>0.16</v>
      </c>
      <c r="AO112" s="39">
        <v>0.24</v>
      </c>
      <c r="AP112" s="39">
        <v>0.12</v>
      </c>
      <c r="AQ112" s="39">
        <v>0.2</v>
      </c>
      <c r="AR112" s="39">
        <v>0.16</v>
      </c>
      <c r="AS112" s="39">
        <v>0.32</v>
      </c>
      <c r="AT112" s="39">
        <v>0.32</v>
      </c>
      <c r="AU112" s="39">
        <v>0.16</v>
      </c>
      <c r="AV112" s="39">
        <v>0.08</v>
      </c>
      <c r="AW112" s="39">
        <v>0.36</v>
      </c>
      <c r="AX112" s="39">
        <v>0.24</v>
      </c>
      <c r="AY112" s="39">
        <v>0.2</v>
      </c>
      <c r="AZ112" s="39">
        <v>0.28000000000000003</v>
      </c>
      <c r="BA112" s="39">
        <v>0.16</v>
      </c>
      <c r="BB112" s="39">
        <v>0.36</v>
      </c>
      <c r="BC112" s="39">
        <v>0.12</v>
      </c>
      <c r="BD112" s="39">
        <v>0.28000000000000003</v>
      </c>
      <c r="BE112" s="39">
        <v>0.32</v>
      </c>
      <c r="BF112" s="39">
        <v>0.36</v>
      </c>
      <c r="BG112" s="39">
        <v>0.2</v>
      </c>
      <c r="BH112" s="39">
        <v>0.04</v>
      </c>
      <c r="BI112" s="39">
        <v>0.44</v>
      </c>
      <c r="BJ112" s="39">
        <v>0.24</v>
      </c>
      <c r="BK112" s="39">
        <v>0.24</v>
      </c>
      <c r="BL112" s="39">
        <v>0.4</v>
      </c>
      <c r="BM112" s="39">
        <v>0.36</v>
      </c>
      <c r="BN112" s="39">
        <v>0.28000000000000003</v>
      </c>
      <c r="BO112" s="39">
        <v>0.2</v>
      </c>
      <c r="BP112" s="39">
        <v>0.4</v>
      </c>
      <c r="BQ112" s="39">
        <v>0.36</v>
      </c>
      <c r="BR112" s="39">
        <v>0.2</v>
      </c>
      <c r="BS112" s="39">
        <v>0.16</v>
      </c>
      <c r="BT112" s="39">
        <v>0.08</v>
      </c>
      <c r="BU112" s="39">
        <v>0.32</v>
      </c>
      <c r="BV112" s="39">
        <v>0.12</v>
      </c>
      <c r="BW112" s="39">
        <v>0.2</v>
      </c>
      <c r="BX112" s="39">
        <v>0.24</v>
      </c>
      <c r="BY112" s="39">
        <v>0.32</v>
      </c>
      <c r="BZ112" s="39">
        <v>0.52</v>
      </c>
      <c r="CA112" s="39">
        <v>0.28000000000000003</v>
      </c>
      <c r="CB112" s="39">
        <v>0.12</v>
      </c>
      <c r="CC112" s="39">
        <v>0.31</v>
      </c>
      <c r="CD112" s="39">
        <v>0.24</v>
      </c>
      <c r="CE112" s="39">
        <v>0.27</v>
      </c>
      <c r="CF112" s="39">
        <v>0.24</v>
      </c>
    </row>
    <row r="113" spans="1:84" x14ac:dyDescent="0.25">
      <c r="A113" s="31" t="str">
        <f t="shared" si="1"/>
        <v>ESCOLA MUNICIPAL JOSE EDIMAR DE BRITO MIRANDA5º anoB</v>
      </c>
      <c r="B113" s="31" t="s">
        <v>78</v>
      </c>
      <c r="C113" s="31" t="s">
        <v>588</v>
      </c>
      <c r="D113" s="31" t="s">
        <v>434</v>
      </c>
      <c r="E113" s="31" t="s">
        <v>217</v>
      </c>
      <c r="F113" s="31" t="s">
        <v>100</v>
      </c>
      <c r="G113" s="42">
        <v>20</v>
      </c>
      <c r="H113" s="42">
        <v>20</v>
      </c>
      <c r="I113" s="42">
        <v>21</v>
      </c>
      <c r="J113" s="42">
        <v>21</v>
      </c>
      <c r="K113" s="39">
        <v>0.19</v>
      </c>
      <c r="L113" s="39">
        <v>0.19</v>
      </c>
      <c r="M113" s="39">
        <v>0.24</v>
      </c>
      <c r="N113" s="39">
        <v>0.19</v>
      </c>
      <c r="O113" s="39">
        <v>0.24</v>
      </c>
      <c r="P113" s="39">
        <v>0.1</v>
      </c>
      <c r="Q113" s="39">
        <v>0.14000000000000001</v>
      </c>
      <c r="R113" s="39">
        <v>0.33</v>
      </c>
      <c r="S113" s="39">
        <v>0.28999999999999998</v>
      </c>
      <c r="T113" s="39">
        <v>0.38</v>
      </c>
      <c r="U113" s="39">
        <v>0.38</v>
      </c>
      <c r="V113" s="39">
        <v>0.43</v>
      </c>
      <c r="W113" s="39">
        <v>0.33</v>
      </c>
      <c r="X113" s="39">
        <v>0.48</v>
      </c>
      <c r="Y113" s="39">
        <v>0.24</v>
      </c>
      <c r="Z113" s="39">
        <v>0.38</v>
      </c>
      <c r="AA113" s="39">
        <v>0.52</v>
      </c>
      <c r="AB113" s="39">
        <v>0.43</v>
      </c>
      <c r="AC113" s="39">
        <v>0.24</v>
      </c>
      <c r="AD113" s="39">
        <v>0.43</v>
      </c>
      <c r="AE113" s="39">
        <v>0.19</v>
      </c>
      <c r="AF113" s="39">
        <v>0.38</v>
      </c>
      <c r="AG113" s="39">
        <v>0.1</v>
      </c>
      <c r="AH113" s="39">
        <v>0.33</v>
      </c>
      <c r="AI113" s="39">
        <v>0.43</v>
      </c>
      <c r="AJ113" s="39">
        <v>0.24</v>
      </c>
      <c r="AK113" s="39">
        <v>0.24</v>
      </c>
      <c r="AL113" s="39">
        <v>0.38</v>
      </c>
      <c r="AM113" s="39">
        <v>0.24</v>
      </c>
      <c r="AN113" s="39">
        <v>0.24</v>
      </c>
      <c r="AO113" s="39">
        <v>0.05</v>
      </c>
      <c r="AP113" s="39">
        <v>0.1</v>
      </c>
      <c r="AQ113" s="39">
        <v>0.24</v>
      </c>
      <c r="AR113" s="39">
        <v>0.14000000000000001</v>
      </c>
      <c r="AS113" s="39">
        <v>0.28999999999999998</v>
      </c>
      <c r="AT113" s="39">
        <v>0.24</v>
      </c>
      <c r="AU113" s="39">
        <v>0.38</v>
      </c>
      <c r="AV113" s="39">
        <v>0.05</v>
      </c>
      <c r="AW113" s="39">
        <v>0.24</v>
      </c>
      <c r="AX113" s="39">
        <v>0.14000000000000001</v>
      </c>
      <c r="AY113" s="39">
        <v>0.24</v>
      </c>
      <c r="AZ113" s="39">
        <v>0.33</v>
      </c>
      <c r="BA113" s="39">
        <v>0.33</v>
      </c>
      <c r="BB113" s="39">
        <v>0.62</v>
      </c>
      <c r="BC113" s="39">
        <v>0.19</v>
      </c>
      <c r="BD113" s="39">
        <v>0.52</v>
      </c>
      <c r="BE113" s="39">
        <v>0.62</v>
      </c>
      <c r="BF113" s="39">
        <v>0.38</v>
      </c>
      <c r="BG113" s="39">
        <v>0.19</v>
      </c>
      <c r="BH113" s="39">
        <v>0.1</v>
      </c>
      <c r="BI113" s="39">
        <v>0.71</v>
      </c>
      <c r="BJ113" s="39">
        <v>0.24</v>
      </c>
      <c r="BK113" s="39">
        <v>0.43</v>
      </c>
      <c r="BL113" s="39">
        <v>0.33</v>
      </c>
      <c r="BM113" s="39">
        <v>0.24</v>
      </c>
      <c r="BN113" s="39">
        <v>0.24</v>
      </c>
      <c r="BO113" s="39">
        <v>0.14000000000000001</v>
      </c>
      <c r="BP113" s="39">
        <v>0.76</v>
      </c>
      <c r="BQ113" s="39">
        <v>0.33</v>
      </c>
      <c r="BR113" s="39">
        <v>0.1</v>
      </c>
      <c r="BS113" s="39">
        <v>0.19</v>
      </c>
      <c r="BT113" s="39">
        <v>0.33</v>
      </c>
      <c r="BU113" s="39">
        <v>0.38</v>
      </c>
      <c r="BV113" s="39">
        <v>0.33</v>
      </c>
      <c r="BW113" s="39">
        <v>0.14000000000000001</v>
      </c>
      <c r="BX113" s="39">
        <v>0.28999999999999998</v>
      </c>
      <c r="BY113" s="39">
        <v>0.33</v>
      </c>
      <c r="BZ113" s="39">
        <v>0.28999999999999998</v>
      </c>
      <c r="CA113" s="39">
        <v>0.19</v>
      </c>
      <c r="CB113" s="39">
        <v>0.33</v>
      </c>
      <c r="CC113" s="39">
        <v>0.31</v>
      </c>
      <c r="CD113" s="39">
        <v>0.23</v>
      </c>
      <c r="CE113" s="39">
        <v>0.35</v>
      </c>
      <c r="CF113" s="39">
        <v>0.28000000000000003</v>
      </c>
    </row>
    <row r="114" spans="1:84" x14ac:dyDescent="0.25">
      <c r="A114" s="31" t="str">
        <f t="shared" si="1"/>
        <v>ESCOLA MUNICIPAL BERENICE NEVES BRITO5º anoC</v>
      </c>
      <c r="B114" s="31" t="s">
        <v>78</v>
      </c>
      <c r="C114" s="31" t="s">
        <v>599</v>
      </c>
      <c r="D114" s="31" t="s">
        <v>477</v>
      </c>
      <c r="E114" s="31" t="s">
        <v>217</v>
      </c>
      <c r="F114" s="31" t="s">
        <v>102</v>
      </c>
      <c r="G114" s="43">
        <v>25</v>
      </c>
      <c r="H114" s="43">
        <v>25</v>
      </c>
      <c r="I114" s="43">
        <v>24</v>
      </c>
      <c r="J114" s="43">
        <v>24</v>
      </c>
      <c r="K114" s="39">
        <v>0.16</v>
      </c>
      <c r="L114" s="39">
        <v>0.2</v>
      </c>
      <c r="M114" s="39">
        <v>0.32</v>
      </c>
      <c r="N114" s="39">
        <v>0.2</v>
      </c>
      <c r="O114" s="39">
        <v>0.28000000000000003</v>
      </c>
      <c r="P114" s="39">
        <v>0.24</v>
      </c>
      <c r="Q114" s="39">
        <v>0.28000000000000003</v>
      </c>
      <c r="R114" s="39">
        <v>0.2</v>
      </c>
      <c r="S114" s="39">
        <v>0.44</v>
      </c>
      <c r="T114" s="39">
        <v>0.2</v>
      </c>
      <c r="U114" s="39">
        <v>0.56000000000000005</v>
      </c>
      <c r="V114" s="39">
        <v>0.48</v>
      </c>
      <c r="W114" s="39">
        <v>0.16</v>
      </c>
      <c r="X114" s="39">
        <v>0.6</v>
      </c>
      <c r="Y114" s="39">
        <v>0.28000000000000003</v>
      </c>
      <c r="Z114" s="39">
        <v>0.32</v>
      </c>
      <c r="AA114" s="39">
        <v>0.48</v>
      </c>
      <c r="AB114" s="39">
        <v>0.16</v>
      </c>
      <c r="AC114" s="39">
        <v>0.36</v>
      </c>
      <c r="AD114" s="39">
        <v>0.28000000000000003</v>
      </c>
      <c r="AE114" s="39">
        <v>0.4</v>
      </c>
      <c r="AF114" s="39">
        <v>0.36</v>
      </c>
      <c r="AG114" s="39">
        <v>0.12</v>
      </c>
      <c r="AH114" s="39">
        <v>0.4</v>
      </c>
      <c r="AI114" s="39">
        <v>0.28000000000000003</v>
      </c>
      <c r="AJ114" s="39">
        <v>0.24</v>
      </c>
      <c r="AK114" s="39">
        <v>0.36</v>
      </c>
      <c r="AL114" s="39">
        <v>0.36</v>
      </c>
      <c r="AM114" s="39">
        <v>0.36</v>
      </c>
      <c r="AN114" s="39">
        <v>0.36</v>
      </c>
      <c r="AO114" s="39">
        <v>0.28000000000000003</v>
      </c>
      <c r="AP114" s="39">
        <v>0.32</v>
      </c>
      <c r="AQ114" s="39">
        <v>0.24</v>
      </c>
      <c r="AR114" s="39">
        <v>0.16</v>
      </c>
      <c r="AS114" s="39">
        <v>0.32</v>
      </c>
      <c r="AT114" s="39">
        <v>0.4</v>
      </c>
      <c r="AU114" s="39">
        <v>0.24</v>
      </c>
      <c r="AV114" s="39">
        <v>0.24</v>
      </c>
      <c r="AW114" s="39">
        <v>0.24</v>
      </c>
      <c r="AX114" s="39">
        <v>0.28000000000000003</v>
      </c>
      <c r="AY114" s="39">
        <v>0.32</v>
      </c>
      <c r="AZ114" s="39">
        <v>0.32</v>
      </c>
      <c r="BA114" s="39">
        <v>0.28000000000000003</v>
      </c>
      <c r="BB114" s="39">
        <v>0.36</v>
      </c>
      <c r="BC114" s="39">
        <v>0.2</v>
      </c>
      <c r="BD114" s="39">
        <v>0.36</v>
      </c>
      <c r="BE114" s="39">
        <v>0.36</v>
      </c>
      <c r="BF114" s="39">
        <v>0.32</v>
      </c>
      <c r="BG114" s="39">
        <v>0.08</v>
      </c>
      <c r="BH114" s="39">
        <v>0.16</v>
      </c>
      <c r="BI114" s="39">
        <v>0.36</v>
      </c>
      <c r="BJ114" s="39">
        <v>0.04</v>
      </c>
      <c r="BK114" s="39">
        <v>0.24</v>
      </c>
      <c r="BL114" s="39">
        <v>0.28000000000000003</v>
      </c>
      <c r="BM114" s="39">
        <v>0.24</v>
      </c>
      <c r="BN114" s="39">
        <v>0.08</v>
      </c>
      <c r="BO114" s="39">
        <v>0.24</v>
      </c>
      <c r="BP114" s="39">
        <v>0.36</v>
      </c>
      <c r="BQ114" s="39">
        <v>0.36</v>
      </c>
      <c r="BR114" s="39">
        <v>0.24</v>
      </c>
      <c r="BS114" s="39">
        <v>0.24</v>
      </c>
      <c r="BT114" s="39">
        <v>0.16</v>
      </c>
      <c r="BU114" s="39">
        <v>0.6</v>
      </c>
      <c r="BV114" s="39">
        <v>0.4</v>
      </c>
      <c r="BW114" s="39">
        <v>0.28000000000000003</v>
      </c>
      <c r="BX114" s="39">
        <v>0.36</v>
      </c>
      <c r="BY114" s="39">
        <v>0.28000000000000003</v>
      </c>
      <c r="BZ114" s="39">
        <v>0.2</v>
      </c>
      <c r="CA114" s="39">
        <v>0.24</v>
      </c>
      <c r="CB114" s="39">
        <v>0.08</v>
      </c>
      <c r="CC114" s="39">
        <v>0.31</v>
      </c>
      <c r="CD114" s="39">
        <v>0.3</v>
      </c>
      <c r="CE114" s="39">
        <v>0.26</v>
      </c>
      <c r="CF114" s="39">
        <v>0.28000000000000003</v>
      </c>
    </row>
    <row r="115" spans="1:84" x14ac:dyDescent="0.25">
      <c r="A115" s="31" t="str">
        <f t="shared" si="1"/>
        <v>ESC MUL TIRADENTES5º anoA</v>
      </c>
      <c r="B115" s="31" t="s">
        <v>78</v>
      </c>
      <c r="C115" s="31" t="s">
        <v>105</v>
      </c>
      <c r="D115" s="31" t="s">
        <v>108</v>
      </c>
      <c r="E115" s="31" t="s">
        <v>217</v>
      </c>
      <c r="F115" s="31" t="s">
        <v>87</v>
      </c>
      <c r="G115" s="42">
        <v>24</v>
      </c>
      <c r="H115" s="42">
        <v>24</v>
      </c>
      <c r="I115" s="42">
        <v>23</v>
      </c>
      <c r="J115" s="42">
        <v>23</v>
      </c>
      <c r="K115" s="39">
        <v>0.42</v>
      </c>
      <c r="L115" s="39">
        <v>0.17</v>
      </c>
      <c r="M115" s="39">
        <v>0.25</v>
      </c>
      <c r="N115" s="39">
        <v>0.33</v>
      </c>
      <c r="O115" s="39">
        <v>0.54</v>
      </c>
      <c r="P115" s="39">
        <v>0.04</v>
      </c>
      <c r="Q115" s="39">
        <v>0.5</v>
      </c>
      <c r="R115" s="39">
        <v>0.33</v>
      </c>
      <c r="S115" s="39">
        <v>0.46</v>
      </c>
      <c r="T115" s="39">
        <v>0.33</v>
      </c>
      <c r="U115" s="39">
        <v>0.63</v>
      </c>
      <c r="V115" s="39">
        <v>0.38</v>
      </c>
      <c r="W115" s="39">
        <v>0.21</v>
      </c>
      <c r="X115" s="39">
        <v>0.54</v>
      </c>
      <c r="Y115" s="39">
        <v>0.57999999999999996</v>
      </c>
      <c r="Z115" s="39">
        <v>0.42</v>
      </c>
      <c r="AA115" s="39">
        <v>0.46</v>
      </c>
      <c r="AB115" s="39">
        <v>0.21</v>
      </c>
      <c r="AC115" s="39">
        <v>0.42</v>
      </c>
      <c r="AD115" s="39">
        <v>0.67</v>
      </c>
      <c r="AE115" s="39">
        <v>0.46</v>
      </c>
      <c r="AF115" s="39">
        <v>0.46</v>
      </c>
      <c r="AG115" s="39">
        <v>0.33</v>
      </c>
      <c r="AH115" s="39">
        <v>0.25</v>
      </c>
      <c r="AI115" s="39">
        <v>0.21</v>
      </c>
      <c r="AJ115" s="39">
        <v>0.42</v>
      </c>
      <c r="AK115" s="39">
        <v>0.54</v>
      </c>
      <c r="AL115" s="39">
        <v>0.38</v>
      </c>
      <c r="AM115" s="39">
        <v>0.46</v>
      </c>
      <c r="AN115" s="39">
        <v>0.13</v>
      </c>
      <c r="AO115" s="39">
        <v>0.25</v>
      </c>
      <c r="AP115" s="39">
        <v>0.5</v>
      </c>
      <c r="AQ115" s="39">
        <v>0.5</v>
      </c>
      <c r="AR115" s="39">
        <v>0.08</v>
      </c>
      <c r="AS115" s="39">
        <v>0.54</v>
      </c>
      <c r="AT115" s="39">
        <v>0.28999999999999998</v>
      </c>
      <c r="AU115" s="39">
        <v>0.17</v>
      </c>
      <c r="AV115" s="39">
        <v>0.28999999999999998</v>
      </c>
      <c r="AW115" s="39">
        <v>0.17</v>
      </c>
      <c r="AX115" s="39">
        <v>0.33</v>
      </c>
      <c r="AY115" s="39">
        <v>0.25</v>
      </c>
      <c r="AZ115" s="39">
        <v>0.04</v>
      </c>
      <c r="BA115" s="39">
        <v>0.21</v>
      </c>
      <c r="BB115" s="39">
        <v>0.57999999999999996</v>
      </c>
      <c r="BC115" s="39">
        <v>0.28999999999999998</v>
      </c>
      <c r="BD115" s="39">
        <v>0.63</v>
      </c>
      <c r="BE115" s="39">
        <v>0.71</v>
      </c>
      <c r="BF115" s="39">
        <v>0.57999999999999996</v>
      </c>
      <c r="BG115" s="39">
        <v>0.25</v>
      </c>
      <c r="BH115" s="39">
        <v>0.04</v>
      </c>
      <c r="BI115" s="39">
        <v>0.42</v>
      </c>
      <c r="BJ115" s="39">
        <v>0.38</v>
      </c>
      <c r="BK115" s="39">
        <v>0.46</v>
      </c>
      <c r="BL115" s="39">
        <v>0.54</v>
      </c>
      <c r="BM115" s="39">
        <v>0.38</v>
      </c>
      <c r="BN115" s="39">
        <v>0.33</v>
      </c>
      <c r="BO115" s="39">
        <v>0.17</v>
      </c>
      <c r="BP115" s="39">
        <v>0.63</v>
      </c>
      <c r="BQ115" s="39">
        <v>0.5</v>
      </c>
      <c r="BR115" s="39">
        <v>0.38</v>
      </c>
      <c r="BS115" s="39">
        <v>0.25</v>
      </c>
      <c r="BT115" s="39">
        <v>0.21</v>
      </c>
      <c r="BU115" s="39">
        <v>0.67</v>
      </c>
      <c r="BV115" s="39">
        <v>0.21</v>
      </c>
      <c r="BW115" s="39">
        <v>0.13</v>
      </c>
      <c r="BX115" s="39">
        <v>0.13</v>
      </c>
      <c r="BY115" s="39">
        <v>0.42</v>
      </c>
      <c r="BZ115" s="39">
        <v>0.21</v>
      </c>
      <c r="CA115" s="39">
        <v>0.38</v>
      </c>
      <c r="CB115" s="39">
        <v>0.08</v>
      </c>
      <c r="CC115" s="39">
        <v>0.39</v>
      </c>
      <c r="CD115" s="39">
        <v>0.34</v>
      </c>
      <c r="CE115" s="39">
        <v>0.39</v>
      </c>
      <c r="CF115" s="39">
        <v>0.27</v>
      </c>
    </row>
    <row r="116" spans="1:84" x14ac:dyDescent="0.25">
      <c r="A116" s="31" t="str">
        <f t="shared" si="1"/>
        <v>ESCOLA MUNICIPAL JOSE BONIFACIO5º ano"A"</v>
      </c>
      <c r="B116" s="31" t="s">
        <v>78</v>
      </c>
      <c r="C116" s="31" t="s">
        <v>110</v>
      </c>
      <c r="D116" s="31" t="s">
        <v>112</v>
      </c>
      <c r="E116" s="31" t="s">
        <v>217</v>
      </c>
      <c r="F116" s="31" t="s">
        <v>187</v>
      </c>
      <c r="G116" s="42">
        <v>17</v>
      </c>
      <c r="H116" s="42">
        <v>17</v>
      </c>
      <c r="I116" s="42">
        <v>19</v>
      </c>
      <c r="J116" s="42">
        <v>19</v>
      </c>
      <c r="K116" s="39">
        <v>0.05</v>
      </c>
      <c r="L116" s="39">
        <v>0.25</v>
      </c>
      <c r="M116" s="39">
        <v>0.2</v>
      </c>
      <c r="N116" s="39">
        <v>0.15</v>
      </c>
      <c r="O116" s="39">
        <v>0.1</v>
      </c>
      <c r="P116" s="39">
        <v>0.1</v>
      </c>
      <c r="Q116" s="39">
        <v>0.15</v>
      </c>
      <c r="R116" s="39">
        <v>0.2</v>
      </c>
      <c r="S116" s="39">
        <v>0.2</v>
      </c>
      <c r="T116" s="39">
        <v>0.25</v>
      </c>
      <c r="U116" s="39">
        <v>0.15</v>
      </c>
      <c r="V116" s="39">
        <v>0.25</v>
      </c>
      <c r="W116" s="39">
        <v>0.3</v>
      </c>
      <c r="X116" s="39">
        <v>0.35</v>
      </c>
      <c r="Y116" s="39">
        <v>0.15</v>
      </c>
      <c r="Z116" s="39">
        <v>0.25</v>
      </c>
      <c r="AA116" s="39">
        <v>0.3</v>
      </c>
      <c r="AB116" s="39">
        <v>0.3</v>
      </c>
      <c r="AC116" s="39">
        <v>0.1</v>
      </c>
      <c r="AD116" s="39">
        <v>0.3</v>
      </c>
      <c r="AE116" s="39">
        <v>0.2</v>
      </c>
      <c r="AF116" s="39">
        <v>0.35</v>
      </c>
      <c r="AG116" s="39">
        <v>0.15</v>
      </c>
      <c r="AH116" s="39">
        <v>0.3</v>
      </c>
      <c r="AI116" s="39">
        <v>0.35</v>
      </c>
      <c r="AJ116" s="39">
        <v>0.1</v>
      </c>
      <c r="AK116" s="39">
        <v>0.25</v>
      </c>
      <c r="AL116" s="39">
        <v>0.25</v>
      </c>
      <c r="AM116" s="39">
        <v>0.35</v>
      </c>
      <c r="AN116" s="39">
        <v>0.35</v>
      </c>
      <c r="AO116" s="39">
        <v>0.2</v>
      </c>
      <c r="AP116" s="39">
        <v>0.15</v>
      </c>
      <c r="AQ116" s="39">
        <v>0.25</v>
      </c>
      <c r="AR116" s="39">
        <v>0.25</v>
      </c>
      <c r="AS116" s="39">
        <v>0.3</v>
      </c>
      <c r="AT116" s="39">
        <v>0.15</v>
      </c>
      <c r="AU116" s="39">
        <v>0.35</v>
      </c>
      <c r="AV116" s="39">
        <v>0.2</v>
      </c>
      <c r="AW116" s="39">
        <v>0.15</v>
      </c>
      <c r="AX116" s="39">
        <v>0.25</v>
      </c>
      <c r="AY116" s="39">
        <v>0.25</v>
      </c>
      <c r="AZ116" s="39">
        <v>0.1</v>
      </c>
      <c r="BA116" s="39">
        <v>0.1</v>
      </c>
      <c r="BB116" s="39">
        <v>0.5</v>
      </c>
      <c r="BC116" s="39">
        <v>0.25</v>
      </c>
      <c r="BD116" s="39">
        <v>0.35</v>
      </c>
      <c r="BE116" s="39">
        <v>0.4</v>
      </c>
      <c r="BF116" s="39">
        <v>0.2</v>
      </c>
      <c r="BG116" s="39">
        <v>0.25</v>
      </c>
      <c r="BH116" s="39">
        <v>0.15</v>
      </c>
      <c r="BI116" s="39">
        <v>0.4</v>
      </c>
      <c r="BJ116" s="39">
        <v>0.3</v>
      </c>
      <c r="BK116" s="39">
        <v>0.35</v>
      </c>
      <c r="BL116" s="39">
        <v>0.35</v>
      </c>
      <c r="BM116" s="39">
        <v>0.2</v>
      </c>
      <c r="BN116" s="39">
        <v>0.3</v>
      </c>
      <c r="BO116" s="39">
        <v>0.3</v>
      </c>
      <c r="BP116" s="39">
        <v>0.55000000000000004</v>
      </c>
      <c r="BQ116" s="39">
        <v>0.55000000000000004</v>
      </c>
      <c r="BR116" s="39">
        <v>0.2</v>
      </c>
      <c r="BS116" s="39">
        <v>0.35</v>
      </c>
      <c r="BT116" s="39">
        <v>0.15</v>
      </c>
      <c r="BU116" s="39">
        <v>0.4</v>
      </c>
      <c r="BV116" s="39">
        <v>0.2</v>
      </c>
      <c r="BW116" s="39">
        <v>0.15</v>
      </c>
      <c r="BX116" s="39">
        <v>0.15</v>
      </c>
      <c r="BY116" s="39">
        <v>0.2</v>
      </c>
      <c r="BZ116" s="39">
        <v>0.45</v>
      </c>
      <c r="CA116" s="39">
        <v>0.3</v>
      </c>
      <c r="CB116" s="39">
        <v>0.15</v>
      </c>
      <c r="CC116" s="39">
        <v>0.21</v>
      </c>
      <c r="CD116" s="39">
        <v>0.25</v>
      </c>
      <c r="CE116" s="39">
        <v>0.3</v>
      </c>
      <c r="CF116" s="39">
        <v>0.25</v>
      </c>
    </row>
    <row r="117" spans="1:84" x14ac:dyDescent="0.25">
      <c r="A117" s="31" t="str">
        <f t="shared" si="1"/>
        <v>ESCOLA MUNICIPAL NEUZA ALVES DA SILVA5º ano0</v>
      </c>
      <c r="B117" s="31" t="s">
        <v>78</v>
      </c>
      <c r="C117" s="31" t="s">
        <v>105</v>
      </c>
      <c r="D117" s="31" t="s">
        <v>109</v>
      </c>
      <c r="E117" s="31" t="s">
        <v>217</v>
      </c>
      <c r="F117" s="31">
        <v>0</v>
      </c>
      <c r="G117" s="42">
        <v>20</v>
      </c>
      <c r="H117" s="42">
        <v>20</v>
      </c>
      <c r="I117" s="42">
        <v>19</v>
      </c>
      <c r="J117" s="42">
        <v>19</v>
      </c>
      <c r="K117" s="39">
        <v>0.05</v>
      </c>
      <c r="L117" s="39">
        <v>0.85</v>
      </c>
      <c r="M117" s="39">
        <v>0.05</v>
      </c>
      <c r="N117" s="39">
        <v>0.3</v>
      </c>
      <c r="O117" s="39">
        <v>0.95</v>
      </c>
      <c r="P117" s="39">
        <v>0.95</v>
      </c>
      <c r="Q117" s="39">
        <v>0.75</v>
      </c>
      <c r="R117" s="39">
        <v>0.6</v>
      </c>
      <c r="S117" s="39">
        <v>0.9</v>
      </c>
      <c r="T117" s="39">
        <v>0.9</v>
      </c>
      <c r="U117" s="39">
        <v>0.95</v>
      </c>
      <c r="V117" s="39">
        <v>0.75</v>
      </c>
      <c r="W117" s="39">
        <v>0.85</v>
      </c>
      <c r="X117" s="39">
        <v>1</v>
      </c>
      <c r="Y117" s="39">
        <v>0.8</v>
      </c>
      <c r="Z117" s="39">
        <v>0.5</v>
      </c>
      <c r="AA117" s="39">
        <v>0.05</v>
      </c>
      <c r="AB117" s="39">
        <v>0.05</v>
      </c>
      <c r="AC117" s="39">
        <v>0.1</v>
      </c>
      <c r="AD117" s="39">
        <v>0.9</v>
      </c>
      <c r="AE117" s="39">
        <v>1</v>
      </c>
      <c r="AF117" s="39">
        <v>0.85</v>
      </c>
      <c r="AG117" s="39">
        <v>0.45</v>
      </c>
      <c r="AH117" s="39">
        <v>0</v>
      </c>
      <c r="AI117" s="39">
        <v>0.85</v>
      </c>
      <c r="AJ117" s="39">
        <v>0.8</v>
      </c>
      <c r="AK117" s="39">
        <v>0.9</v>
      </c>
      <c r="AL117" s="39">
        <v>0.6</v>
      </c>
      <c r="AM117" s="39">
        <v>0.9</v>
      </c>
      <c r="AN117" s="39">
        <v>0.9</v>
      </c>
      <c r="AO117" s="39">
        <v>0.9</v>
      </c>
      <c r="AP117" s="39">
        <v>0.5</v>
      </c>
      <c r="AQ117" s="39">
        <v>0.75</v>
      </c>
      <c r="AR117" s="39">
        <v>0.7</v>
      </c>
      <c r="AS117" s="39">
        <v>1</v>
      </c>
      <c r="AT117" s="39">
        <v>0.95</v>
      </c>
      <c r="AU117" s="39">
        <v>0.25</v>
      </c>
      <c r="AV117" s="39">
        <v>0.95</v>
      </c>
      <c r="AW117" s="39">
        <v>0.8</v>
      </c>
      <c r="AX117" s="39">
        <v>0.95</v>
      </c>
      <c r="AY117" s="39">
        <v>0.25</v>
      </c>
      <c r="AZ117" s="39">
        <v>0</v>
      </c>
      <c r="BA117" s="39">
        <v>0.05</v>
      </c>
      <c r="BB117" s="39">
        <v>0.7</v>
      </c>
      <c r="BC117" s="39">
        <v>0.45</v>
      </c>
      <c r="BD117" s="39">
        <v>0.9</v>
      </c>
      <c r="BE117" s="39">
        <v>0.8</v>
      </c>
      <c r="BF117" s="39">
        <v>0.65</v>
      </c>
      <c r="BG117" s="39">
        <v>0.7</v>
      </c>
      <c r="BH117" s="39">
        <v>0.05</v>
      </c>
      <c r="BI117" s="39">
        <v>0.9</v>
      </c>
      <c r="BJ117" s="39">
        <v>0.15</v>
      </c>
      <c r="BK117" s="39">
        <v>0.45</v>
      </c>
      <c r="BL117" s="39">
        <v>0.6</v>
      </c>
      <c r="BM117" s="39">
        <v>0.8</v>
      </c>
      <c r="BN117" s="39">
        <v>0.4</v>
      </c>
      <c r="BO117" s="39">
        <v>0</v>
      </c>
      <c r="BP117" s="39">
        <v>0.65</v>
      </c>
      <c r="BQ117" s="39">
        <v>0.95</v>
      </c>
      <c r="BR117" s="39">
        <v>0.75</v>
      </c>
      <c r="BS117" s="39">
        <v>0.4</v>
      </c>
      <c r="BT117" s="39">
        <v>0.2</v>
      </c>
      <c r="BU117" s="39">
        <v>0.85</v>
      </c>
      <c r="BV117" s="39">
        <v>0.15</v>
      </c>
      <c r="BW117" s="39">
        <v>0.65</v>
      </c>
      <c r="BX117" s="39">
        <v>0.15</v>
      </c>
      <c r="BY117" s="39">
        <v>0.35</v>
      </c>
      <c r="BZ117" s="39">
        <v>0.25</v>
      </c>
      <c r="CA117" s="39">
        <v>0.15</v>
      </c>
      <c r="CB117" s="39">
        <v>0.15</v>
      </c>
      <c r="CC117" s="39">
        <v>0.61</v>
      </c>
      <c r="CD117" s="39">
        <v>0.75</v>
      </c>
      <c r="CE117" s="39">
        <v>0.51</v>
      </c>
      <c r="CF117" s="39">
        <v>0.33</v>
      </c>
    </row>
    <row r="118" spans="1:84" x14ac:dyDescent="0.25">
      <c r="A118" s="31" t="str">
        <f t="shared" si="1"/>
        <v>ESCOLA MUL JOSE MOTA GOMES DA SILVA5º anoU</v>
      </c>
      <c r="B118" s="31" t="s">
        <v>78</v>
      </c>
      <c r="C118" s="31" t="s">
        <v>85</v>
      </c>
      <c r="D118" s="31" t="s">
        <v>104</v>
      </c>
      <c r="E118" s="31" t="s">
        <v>217</v>
      </c>
      <c r="F118" s="31" t="s">
        <v>107</v>
      </c>
      <c r="G118" s="42">
        <v>20</v>
      </c>
      <c r="H118" s="42">
        <v>20</v>
      </c>
      <c r="I118" s="42">
        <v>20</v>
      </c>
      <c r="J118" s="42">
        <v>20</v>
      </c>
      <c r="K118" s="39">
        <v>0.05</v>
      </c>
      <c r="L118" s="39">
        <v>0.35</v>
      </c>
      <c r="M118" s="39">
        <v>0.35</v>
      </c>
      <c r="N118" s="39">
        <v>0.15</v>
      </c>
      <c r="O118" s="39">
        <v>0.25</v>
      </c>
      <c r="P118" s="39">
        <v>0.05</v>
      </c>
      <c r="Q118" s="39">
        <v>0.2</v>
      </c>
      <c r="R118" s="39">
        <v>0.15</v>
      </c>
      <c r="S118" s="39">
        <v>0.2</v>
      </c>
      <c r="T118" s="39">
        <v>0.25</v>
      </c>
      <c r="U118" s="39">
        <v>0.55000000000000004</v>
      </c>
      <c r="V118" s="39">
        <v>0.3</v>
      </c>
      <c r="W118" s="39">
        <v>0.25</v>
      </c>
      <c r="X118" s="39">
        <v>0.25</v>
      </c>
      <c r="Y118" s="39">
        <v>0.35</v>
      </c>
      <c r="Z118" s="39">
        <v>0.1</v>
      </c>
      <c r="AA118" s="39">
        <v>0.45</v>
      </c>
      <c r="AB118" s="39">
        <v>0.3</v>
      </c>
      <c r="AC118" s="39">
        <v>0.5</v>
      </c>
      <c r="AD118" s="39">
        <v>0.3</v>
      </c>
      <c r="AE118" s="39">
        <v>0.25</v>
      </c>
      <c r="AF118" s="39">
        <v>0.4</v>
      </c>
      <c r="AG118" s="39">
        <v>0.3</v>
      </c>
      <c r="AH118" s="39">
        <v>0.4</v>
      </c>
      <c r="AI118" s="39">
        <v>0.05</v>
      </c>
      <c r="AJ118" s="39">
        <v>0.4</v>
      </c>
      <c r="AK118" s="39">
        <v>0.1</v>
      </c>
      <c r="AL118" s="39">
        <v>0.2</v>
      </c>
      <c r="AM118" s="39">
        <v>0.4</v>
      </c>
      <c r="AN118" s="39">
        <v>0.4</v>
      </c>
      <c r="AO118" s="39">
        <v>0.2</v>
      </c>
      <c r="AP118" s="39">
        <v>0.1</v>
      </c>
      <c r="AQ118" s="39">
        <v>0.3</v>
      </c>
      <c r="AR118" s="39">
        <v>0.1</v>
      </c>
      <c r="AS118" s="39">
        <v>0.15</v>
      </c>
      <c r="AT118" s="39">
        <v>0.3</v>
      </c>
      <c r="AU118" s="39">
        <v>0.2</v>
      </c>
      <c r="AV118" s="39">
        <v>0.1</v>
      </c>
      <c r="AW118" s="39">
        <v>0.1</v>
      </c>
      <c r="AX118" s="39">
        <v>0.45</v>
      </c>
      <c r="AY118" s="39">
        <v>0.55000000000000004</v>
      </c>
      <c r="AZ118" s="39">
        <v>0.3</v>
      </c>
      <c r="BA118" s="39">
        <v>0.05</v>
      </c>
      <c r="BB118" s="39">
        <v>0.45</v>
      </c>
      <c r="BC118" s="39">
        <v>0.2</v>
      </c>
      <c r="BD118" s="39">
        <v>0.6</v>
      </c>
      <c r="BE118" s="39">
        <v>0.45</v>
      </c>
      <c r="BF118" s="39">
        <v>0.25</v>
      </c>
      <c r="BG118" s="39">
        <v>0.15</v>
      </c>
      <c r="BH118" s="39">
        <v>0.15</v>
      </c>
      <c r="BI118" s="39">
        <v>0.3</v>
      </c>
      <c r="BJ118" s="39">
        <v>0.2</v>
      </c>
      <c r="BK118" s="39">
        <v>0.25</v>
      </c>
      <c r="BL118" s="39">
        <v>0.4</v>
      </c>
      <c r="BM118" s="39">
        <v>0.2</v>
      </c>
      <c r="BN118" s="39">
        <v>0.05</v>
      </c>
      <c r="BO118" s="39">
        <v>0.1</v>
      </c>
      <c r="BP118" s="39">
        <v>0.55000000000000004</v>
      </c>
      <c r="BQ118" s="39">
        <v>0.35</v>
      </c>
      <c r="BR118" s="39">
        <v>0.25</v>
      </c>
      <c r="BS118" s="39">
        <v>0.15</v>
      </c>
      <c r="BT118" s="39">
        <v>0</v>
      </c>
      <c r="BU118" s="39">
        <v>0.45</v>
      </c>
      <c r="BV118" s="39">
        <v>0</v>
      </c>
      <c r="BW118" s="39">
        <v>0.15</v>
      </c>
      <c r="BX118" s="39">
        <v>0.15</v>
      </c>
      <c r="BY118" s="39">
        <v>0.2</v>
      </c>
      <c r="BZ118" s="39">
        <v>0.15</v>
      </c>
      <c r="CA118" s="39">
        <v>0.25</v>
      </c>
      <c r="CB118" s="39">
        <v>0.2</v>
      </c>
      <c r="CC118" s="39">
        <v>0.27</v>
      </c>
      <c r="CD118" s="39">
        <v>0.25</v>
      </c>
      <c r="CE118" s="39">
        <v>0.28999999999999998</v>
      </c>
      <c r="CF118" s="39">
        <v>0.17</v>
      </c>
    </row>
    <row r="119" spans="1:84" x14ac:dyDescent="0.25">
      <c r="A119" s="31" t="str">
        <f t="shared" si="1"/>
        <v>ESCOLA MUNICIPAL JOSE EDIMAR DE BRITO MIRANDA5º anoD</v>
      </c>
      <c r="B119" s="31" t="s">
        <v>78</v>
      </c>
      <c r="C119" s="31" t="s">
        <v>588</v>
      </c>
      <c r="D119" s="31" t="s">
        <v>434</v>
      </c>
      <c r="E119" s="31" t="s">
        <v>217</v>
      </c>
      <c r="F119" s="31" t="s">
        <v>103</v>
      </c>
      <c r="G119" s="42">
        <v>20</v>
      </c>
      <c r="H119" s="42">
        <v>20</v>
      </c>
      <c r="I119" s="42">
        <v>22</v>
      </c>
      <c r="J119" s="42">
        <v>22</v>
      </c>
      <c r="K119" s="39">
        <v>0.04</v>
      </c>
      <c r="L119" s="39">
        <v>0.22</v>
      </c>
      <c r="M119" s="39">
        <v>0.17</v>
      </c>
      <c r="N119" s="39">
        <v>0.26</v>
      </c>
      <c r="O119" s="39">
        <v>0.48</v>
      </c>
      <c r="P119" s="39">
        <v>0.04</v>
      </c>
      <c r="Q119" s="39">
        <v>0.39</v>
      </c>
      <c r="R119" s="39">
        <v>0.26</v>
      </c>
      <c r="S119" s="39">
        <v>0.13</v>
      </c>
      <c r="T119" s="39">
        <v>0.39</v>
      </c>
      <c r="U119" s="39">
        <v>0.43</v>
      </c>
      <c r="V119" s="39">
        <v>0.17</v>
      </c>
      <c r="W119" s="39">
        <v>0.17</v>
      </c>
      <c r="X119" s="39">
        <v>0.39</v>
      </c>
      <c r="Y119" s="39">
        <v>0.48</v>
      </c>
      <c r="Z119" s="39">
        <v>0.3</v>
      </c>
      <c r="AA119" s="39">
        <v>0.39</v>
      </c>
      <c r="AB119" s="39">
        <v>0.17</v>
      </c>
      <c r="AC119" s="39">
        <v>0.26</v>
      </c>
      <c r="AD119" s="39">
        <v>0.43</v>
      </c>
      <c r="AE119" s="39">
        <v>0.26</v>
      </c>
      <c r="AF119" s="39">
        <v>0.48</v>
      </c>
      <c r="AG119" s="39">
        <v>0.13</v>
      </c>
      <c r="AH119" s="39">
        <v>0.35</v>
      </c>
      <c r="AI119" s="39">
        <v>0.17</v>
      </c>
      <c r="AJ119" s="39">
        <v>0.43</v>
      </c>
      <c r="AK119" s="39">
        <v>0.3</v>
      </c>
      <c r="AL119" s="39">
        <v>0.26</v>
      </c>
      <c r="AM119" s="39">
        <v>0.39</v>
      </c>
      <c r="AN119" s="39">
        <v>0.13</v>
      </c>
      <c r="AO119" s="39">
        <v>0.22</v>
      </c>
      <c r="AP119" s="39">
        <v>0.04</v>
      </c>
      <c r="AQ119" s="39">
        <v>0.48</v>
      </c>
      <c r="AR119" s="39">
        <v>0.26</v>
      </c>
      <c r="AS119" s="39">
        <v>0.3</v>
      </c>
      <c r="AT119" s="39">
        <v>0.04</v>
      </c>
      <c r="AU119" s="39">
        <v>0.09</v>
      </c>
      <c r="AV119" s="39">
        <v>0.17</v>
      </c>
      <c r="AW119" s="39">
        <v>0.13</v>
      </c>
      <c r="AX119" s="39">
        <v>0.3</v>
      </c>
      <c r="AY119" s="39">
        <v>0.17</v>
      </c>
      <c r="AZ119" s="39">
        <v>0.22</v>
      </c>
      <c r="BA119" s="39">
        <v>0.04</v>
      </c>
      <c r="BB119" s="39">
        <v>0.56999999999999995</v>
      </c>
      <c r="BC119" s="39">
        <v>0.22</v>
      </c>
      <c r="BD119" s="39">
        <v>0.52</v>
      </c>
      <c r="BE119" s="39">
        <v>0.52</v>
      </c>
      <c r="BF119" s="39">
        <v>0.48</v>
      </c>
      <c r="BG119" s="39">
        <v>0.17</v>
      </c>
      <c r="BH119" s="39">
        <v>0</v>
      </c>
      <c r="BI119" s="39">
        <v>0.43</v>
      </c>
      <c r="BJ119" s="39">
        <v>0.26</v>
      </c>
      <c r="BK119" s="39">
        <v>0.35</v>
      </c>
      <c r="BL119" s="39">
        <v>0.56999999999999995</v>
      </c>
      <c r="BM119" s="39">
        <v>0.26</v>
      </c>
      <c r="BN119" s="39">
        <v>0.22</v>
      </c>
      <c r="BO119" s="39">
        <v>0.09</v>
      </c>
      <c r="BP119" s="39">
        <v>0.61</v>
      </c>
      <c r="BQ119" s="39">
        <v>0.3</v>
      </c>
      <c r="BR119" s="39">
        <v>0.13</v>
      </c>
      <c r="BS119" s="39">
        <v>0.3</v>
      </c>
      <c r="BT119" s="39">
        <v>0.13</v>
      </c>
      <c r="BU119" s="39">
        <v>0.35</v>
      </c>
      <c r="BV119" s="39">
        <v>0.22</v>
      </c>
      <c r="BW119" s="39">
        <v>0.3</v>
      </c>
      <c r="BX119" s="39">
        <v>0.3</v>
      </c>
      <c r="BY119" s="39">
        <v>0.56999999999999995</v>
      </c>
      <c r="BZ119" s="39">
        <v>0.3</v>
      </c>
      <c r="CA119" s="39">
        <v>0.13</v>
      </c>
      <c r="CB119" s="39">
        <v>0.22</v>
      </c>
      <c r="CC119" s="39">
        <v>0.28000000000000003</v>
      </c>
      <c r="CD119" s="39">
        <v>0.25</v>
      </c>
      <c r="CE119" s="39">
        <v>0.31</v>
      </c>
      <c r="CF119" s="39">
        <v>0.28000000000000003</v>
      </c>
    </row>
    <row r="120" spans="1:84" x14ac:dyDescent="0.25">
      <c r="A120" s="31" t="str">
        <f t="shared" si="1"/>
        <v>ESC MUL NOVA MURICILANDIA5º anoVESPERTINO</v>
      </c>
      <c r="B120" s="31" t="s">
        <v>78</v>
      </c>
      <c r="C120" s="31" t="s">
        <v>136</v>
      </c>
      <c r="D120" s="31" t="s">
        <v>395</v>
      </c>
      <c r="E120" s="31" t="s">
        <v>217</v>
      </c>
      <c r="F120" s="31" t="s">
        <v>163</v>
      </c>
      <c r="G120" s="42">
        <v>11</v>
      </c>
      <c r="H120" s="42">
        <v>11</v>
      </c>
      <c r="I120" s="42">
        <v>11</v>
      </c>
      <c r="J120" s="42">
        <v>11</v>
      </c>
      <c r="K120" s="39">
        <v>0.18</v>
      </c>
      <c r="L120" s="39">
        <v>0.27</v>
      </c>
      <c r="M120" s="39">
        <v>0.27</v>
      </c>
      <c r="N120" s="39">
        <v>0.18</v>
      </c>
      <c r="O120" s="39">
        <v>0.45</v>
      </c>
      <c r="P120" s="39">
        <v>0.09</v>
      </c>
      <c r="Q120" s="39">
        <v>0.36</v>
      </c>
      <c r="R120" s="39">
        <v>0.18</v>
      </c>
      <c r="S120" s="39">
        <v>0.45</v>
      </c>
      <c r="T120" s="39">
        <v>0.45</v>
      </c>
      <c r="U120" s="39">
        <v>0.55000000000000004</v>
      </c>
      <c r="V120" s="39">
        <v>0.36</v>
      </c>
      <c r="W120" s="39">
        <v>0.27</v>
      </c>
      <c r="X120" s="39">
        <v>0.91</v>
      </c>
      <c r="Y120" s="39">
        <v>0.36</v>
      </c>
      <c r="Z120" s="39">
        <v>0.36</v>
      </c>
      <c r="AA120" s="39">
        <v>0.18</v>
      </c>
      <c r="AB120" s="39">
        <v>0.36</v>
      </c>
      <c r="AC120" s="39">
        <v>0.27</v>
      </c>
      <c r="AD120" s="39">
        <v>0.36</v>
      </c>
      <c r="AE120" s="39">
        <v>0.91</v>
      </c>
      <c r="AF120" s="39">
        <v>0.91</v>
      </c>
      <c r="AG120" s="39">
        <v>0.18</v>
      </c>
      <c r="AH120" s="39">
        <v>0.18</v>
      </c>
      <c r="AI120" s="39">
        <v>0.64</v>
      </c>
      <c r="AJ120" s="39">
        <v>0.18</v>
      </c>
      <c r="AK120" s="39">
        <v>0.82</v>
      </c>
      <c r="AL120" s="39">
        <v>0.91</v>
      </c>
      <c r="AM120" s="39">
        <v>0.91</v>
      </c>
      <c r="AN120" s="39">
        <v>0.73</v>
      </c>
      <c r="AO120" s="39">
        <v>0.82</v>
      </c>
      <c r="AP120" s="39">
        <v>0.55000000000000004</v>
      </c>
      <c r="AQ120" s="39">
        <v>0.55000000000000004</v>
      </c>
      <c r="AR120" s="39">
        <v>0.09</v>
      </c>
      <c r="AS120" s="39">
        <v>0.64</v>
      </c>
      <c r="AT120" s="39">
        <v>0.36</v>
      </c>
      <c r="AU120" s="39">
        <v>0.55000000000000004</v>
      </c>
      <c r="AV120" s="39">
        <v>0.36</v>
      </c>
      <c r="AW120" s="39">
        <v>0.82</v>
      </c>
      <c r="AX120" s="39">
        <v>0.73</v>
      </c>
      <c r="AY120" s="39">
        <v>0.27</v>
      </c>
      <c r="AZ120" s="39">
        <v>0.27</v>
      </c>
      <c r="BA120" s="39">
        <v>0.36</v>
      </c>
      <c r="BB120" s="39">
        <v>0.64</v>
      </c>
      <c r="BC120" s="39">
        <v>0.27</v>
      </c>
      <c r="BD120" s="39">
        <v>0.64</v>
      </c>
      <c r="BE120" s="39">
        <v>0.64</v>
      </c>
      <c r="BF120" s="39">
        <v>0.55000000000000004</v>
      </c>
      <c r="BG120" s="39">
        <v>0.27</v>
      </c>
      <c r="BH120" s="39">
        <v>0.18</v>
      </c>
      <c r="BI120" s="39">
        <v>0.55000000000000004</v>
      </c>
      <c r="BJ120" s="39">
        <v>0.45</v>
      </c>
      <c r="BK120" s="39">
        <v>0.36</v>
      </c>
      <c r="BL120" s="39">
        <v>0.36</v>
      </c>
      <c r="BM120" s="39">
        <v>0.36</v>
      </c>
      <c r="BN120" s="39">
        <v>0.27</v>
      </c>
      <c r="BO120" s="39">
        <v>0</v>
      </c>
      <c r="BP120" s="39">
        <v>0.73</v>
      </c>
      <c r="BQ120" s="39">
        <v>0.18</v>
      </c>
      <c r="BR120" s="39">
        <v>0.64</v>
      </c>
      <c r="BS120" s="39">
        <v>0.18</v>
      </c>
      <c r="BT120" s="39">
        <v>0.27</v>
      </c>
      <c r="BU120" s="39">
        <v>0.55000000000000004</v>
      </c>
      <c r="BV120" s="39">
        <v>0.36</v>
      </c>
      <c r="BW120" s="39">
        <v>0.36</v>
      </c>
      <c r="BX120" s="39">
        <v>0.27</v>
      </c>
      <c r="BY120" s="39">
        <v>0.18</v>
      </c>
      <c r="BZ120" s="39">
        <v>0.09</v>
      </c>
      <c r="CA120" s="39">
        <v>0.27</v>
      </c>
      <c r="CB120" s="39">
        <v>0</v>
      </c>
      <c r="CC120" s="39">
        <v>0.35</v>
      </c>
      <c r="CD120" s="39">
        <v>0.59</v>
      </c>
      <c r="CE120" s="39">
        <v>0.4</v>
      </c>
      <c r="CF120" s="39">
        <v>0.25</v>
      </c>
    </row>
    <row r="121" spans="1:84" x14ac:dyDescent="0.25">
      <c r="A121" s="31" t="str">
        <f t="shared" si="1"/>
        <v>ESCOLA MUNICIPAL BERENICE NEVES BRITO5º anoA</v>
      </c>
      <c r="B121" s="31" t="s">
        <v>78</v>
      </c>
      <c r="C121" s="31" t="s">
        <v>599</v>
      </c>
      <c r="D121" s="31" t="s">
        <v>477</v>
      </c>
      <c r="E121" s="31" t="s">
        <v>217</v>
      </c>
      <c r="F121" s="31" t="s">
        <v>87</v>
      </c>
      <c r="G121" s="42">
        <v>24</v>
      </c>
      <c r="H121" s="42">
        <v>24</v>
      </c>
      <c r="I121" s="42">
        <v>24</v>
      </c>
      <c r="J121" s="42">
        <v>24</v>
      </c>
      <c r="K121" s="39">
        <v>0.38</v>
      </c>
      <c r="L121" s="39">
        <v>0.08</v>
      </c>
      <c r="M121" s="39">
        <v>0.21</v>
      </c>
      <c r="N121" s="39">
        <v>0.13</v>
      </c>
      <c r="O121" s="39">
        <v>0.17</v>
      </c>
      <c r="P121" s="39">
        <v>0.08</v>
      </c>
      <c r="Q121" s="39">
        <v>0</v>
      </c>
      <c r="R121" s="39">
        <v>0.25</v>
      </c>
      <c r="S121" s="39">
        <v>0.17</v>
      </c>
      <c r="T121" s="39">
        <v>0.42</v>
      </c>
      <c r="U121" s="39">
        <v>0.63</v>
      </c>
      <c r="V121" s="39">
        <v>0.33</v>
      </c>
      <c r="W121" s="39">
        <v>0.33</v>
      </c>
      <c r="X121" s="39">
        <v>0.42</v>
      </c>
      <c r="Y121" s="39">
        <v>0.38</v>
      </c>
      <c r="Z121" s="39">
        <v>0.28999999999999998</v>
      </c>
      <c r="AA121" s="39">
        <v>0.42</v>
      </c>
      <c r="AB121" s="39">
        <v>0.17</v>
      </c>
      <c r="AC121" s="39">
        <v>0.25</v>
      </c>
      <c r="AD121" s="39">
        <v>0.57999999999999996</v>
      </c>
      <c r="AE121" s="39">
        <v>0.63</v>
      </c>
      <c r="AF121" s="39">
        <v>0.71</v>
      </c>
      <c r="AG121" s="39">
        <v>0.38</v>
      </c>
      <c r="AH121" s="39">
        <v>0.28999999999999998</v>
      </c>
      <c r="AI121" s="39">
        <v>0.38</v>
      </c>
      <c r="AJ121" s="39">
        <v>0.42</v>
      </c>
      <c r="AK121" s="39">
        <v>0.38</v>
      </c>
      <c r="AL121" s="39">
        <v>0.28999999999999998</v>
      </c>
      <c r="AM121" s="39">
        <v>0.42</v>
      </c>
      <c r="AN121" s="39">
        <v>0.42</v>
      </c>
      <c r="AO121" s="39">
        <v>0.17</v>
      </c>
      <c r="AP121" s="39">
        <v>0.17</v>
      </c>
      <c r="AQ121" s="39">
        <v>0.38</v>
      </c>
      <c r="AR121" s="39">
        <v>0.38</v>
      </c>
      <c r="AS121" s="39">
        <v>0.42</v>
      </c>
      <c r="AT121" s="39">
        <v>0.25</v>
      </c>
      <c r="AU121" s="39">
        <v>0.21</v>
      </c>
      <c r="AV121" s="39">
        <v>0.13</v>
      </c>
      <c r="AW121" s="39">
        <v>0.04</v>
      </c>
      <c r="AX121" s="39">
        <v>0.21</v>
      </c>
      <c r="AY121" s="39">
        <v>0.08</v>
      </c>
      <c r="AZ121" s="39">
        <v>0.38</v>
      </c>
      <c r="BA121" s="39">
        <v>0.21</v>
      </c>
      <c r="BB121" s="39">
        <v>0.71</v>
      </c>
      <c r="BC121" s="39">
        <v>0.42</v>
      </c>
      <c r="BD121" s="39">
        <v>0.28999999999999998</v>
      </c>
      <c r="BE121" s="39">
        <v>0.57999999999999996</v>
      </c>
      <c r="BF121" s="39">
        <v>0.5</v>
      </c>
      <c r="BG121" s="39">
        <v>0.04</v>
      </c>
      <c r="BH121" s="39">
        <v>0.08</v>
      </c>
      <c r="BI121" s="39">
        <v>0.42</v>
      </c>
      <c r="BJ121" s="39">
        <v>0.28999999999999998</v>
      </c>
      <c r="BK121" s="39">
        <v>0.5</v>
      </c>
      <c r="BL121" s="39">
        <v>0.42</v>
      </c>
      <c r="BM121" s="39">
        <v>0.25</v>
      </c>
      <c r="BN121" s="39">
        <v>0.57999999999999996</v>
      </c>
      <c r="BO121" s="39">
        <v>0.28999999999999998</v>
      </c>
      <c r="BP121" s="39">
        <v>0.63</v>
      </c>
      <c r="BQ121" s="39">
        <v>0.46</v>
      </c>
      <c r="BR121" s="39">
        <v>0.38</v>
      </c>
      <c r="BS121" s="39">
        <v>0.28999999999999998</v>
      </c>
      <c r="BT121" s="39">
        <v>0.42</v>
      </c>
      <c r="BU121" s="39">
        <v>0.57999999999999996</v>
      </c>
      <c r="BV121" s="39">
        <v>0.42</v>
      </c>
      <c r="BW121" s="39">
        <v>0.21</v>
      </c>
      <c r="BX121" s="39">
        <v>0.21</v>
      </c>
      <c r="BY121" s="39">
        <v>0.28999999999999998</v>
      </c>
      <c r="BZ121" s="39">
        <v>0.17</v>
      </c>
      <c r="CA121" s="39">
        <v>0.21</v>
      </c>
      <c r="CB121" s="39">
        <v>0.21</v>
      </c>
      <c r="CC121" s="39">
        <v>0.28000000000000003</v>
      </c>
      <c r="CD121" s="39">
        <v>0.33</v>
      </c>
      <c r="CE121" s="39">
        <v>0.38</v>
      </c>
      <c r="CF121" s="39">
        <v>0.3</v>
      </c>
    </row>
    <row r="122" spans="1:84" x14ac:dyDescent="0.25">
      <c r="A122" s="31" t="str">
        <f t="shared" si="1"/>
        <v>ESCOLA MUNICIPAL BERENICE NEVES BRITO5º anoB</v>
      </c>
      <c r="B122" s="31" t="s">
        <v>78</v>
      </c>
      <c r="C122" s="31" t="s">
        <v>599</v>
      </c>
      <c r="D122" s="31" t="s">
        <v>477</v>
      </c>
      <c r="E122" s="31" t="s">
        <v>217</v>
      </c>
      <c r="F122" s="31" t="s">
        <v>100</v>
      </c>
      <c r="G122" s="42">
        <v>22</v>
      </c>
      <c r="H122" s="42">
        <v>22</v>
      </c>
      <c r="I122" s="42">
        <v>22</v>
      </c>
      <c r="J122" s="42">
        <v>22</v>
      </c>
      <c r="K122" s="39">
        <v>0.14000000000000001</v>
      </c>
      <c r="L122" s="39">
        <v>0.05</v>
      </c>
      <c r="M122" s="39">
        <v>0.18</v>
      </c>
      <c r="N122" s="39">
        <v>0.14000000000000001</v>
      </c>
      <c r="O122" s="39">
        <v>0.09</v>
      </c>
      <c r="P122" s="39">
        <v>0</v>
      </c>
      <c r="Q122" s="39">
        <v>0.23</v>
      </c>
      <c r="R122" s="39">
        <v>0.23</v>
      </c>
      <c r="S122" s="39">
        <v>0.5</v>
      </c>
      <c r="T122" s="39">
        <v>0.27</v>
      </c>
      <c r="U122" s="39">
        <v>0.45</v>
      </c>
      <c r="V122" s="39">
        <v>0.32</v>
      </c>
      <c r="W122" s="39">
        <v>0.18</v>
      </c>
      <c r="X122" s="39">
        <v>0.45</v>
      </c>
      <c r="Y122" s="39">
        <v>0.27</v>
      </c>
      <c r="Z122" s="39">
        <v>0.23</v>
      </c>
      <c r="AA122" s="39">
        <v>0.45</v>
      </c>
      <c r="AB122" s="39">
        <v>0.18</v>
      </c>
      <c r="AC122" s="39">
        <v>0.23</v>
      </c>
      <c r="AD122" s="39">
        <v>0.68</v>
      </c>
      <c r="AE122" s="39">
        <v>0.27</v>
      </c>
      <c r="AF122" s="39">
        <v>0.14000000000000001</v>
      </c>
      <c r="AG122" s="39">
        <v>0.23</v>
      </c>
      <c r="AH122" s="39">
        <v>0.18</v>
      </c>
      <c r="AI122" s="39">
        <v>0.27</v>
      </c>
      <c r="AJ122" s="39">
        <v>0.5</v>
      </c>
      <c r="AK122" s="39">
        <v>0.5</v>
      </c>
      <c r="AL122" s="39">
        <v>0.41</v>
      </c>
      <c r="AM122" s="39">
        <v>0.36</v>
      </c>
      <c r="AN122" s="39">
        <v>0.27</v>
      </c>
      <c r="AO122" s="39">
        <v>0.23</v>
      </c>
      <c r="AP122" s="39">
        <v>0.14000000000000001</v>
      </c>
      <c r="AQ122" s="39">
        <v>0.27</v>
      </c>
      <c r="AR122" s="39">
        <v>0.45</v>
      </c>
      <c r="AS122" s="39">
        <v>0.23</v>
      </c>
      <c r="AT122" s="39">
        <v>0.23</v>
      </c>
      <c r="AU122" s="39">
        <v>0.27</v>
      </c>
      <c r="AV122" s="39">
        <v>0.14000000000000001</v>
      </c>
      <c r="AW122" s="39">
        <v>0.14000000000000001</v>
      </c>
      <c r="AX122" s="39">
        <v>0.36</v>
      </c>
      <c r="AY122" s="39">
        <v>0.18</v>
      </c>
      <c r="AZ122" s="39">
        <v>0.41</v>
      </c>
      <c r="BA122" s="39">
        <v>0.18</v>
      </c>
      <c r="BB122" s="39">
        <v>0.36</v>
      </c>
      <c r="BC122" s="39">
        <v>0.32</v>
      </c>
      <c r="BD122" s="39">
        <v>0.68</v>
      </c>
      <c r="BE122" s="39">
        <v>0.55000000000000004</v>
      </c>
      <c r="BF122" s="39">
        <v>0.23</v>
      </c>
      <c r="BG122" s="39">
        <v>0.14000000000000001</v>
      </c>
      <c r="BH122" s="39">
        <v>0.23</v>
      </c>
      <c r="BI122" s="39">
        <v>0.23</v>
      </c>
      <c r="BJ122" s="39">
        <v>0.23</v>
      </c>
      <c r="BK122" s="39">
        <v>0.27</v>
      </c>
      <c r="BL122" s="39">
        <v>0.32</v>
      </c>
      <c r="BM122" s="39">
        <v>0.14000000000000001</v>
      </c>
      <c r="BN122" s="39">
        <v>0.36</v>
      </c>
      <c r="BO122" s="39">
        <v>0.23</v>
      </c>
      <c r="BP122" s="39">
        <v>0.55000000000000004</v>
      </c>
      <c r="BQ122" s="39">
        <v>0.23</v>
      </c>
      <c r="BR122" s="39">
        <v>0.27</v>
      </c>
      <c r="BS122" s="39">
        <v>0.23</v>
      </c>
      <c r="BT122" s="39">
        <v>0.32</v>
      </c>
      <c r="BU122" s="39">
        <v>0.68</v>
      </c>
      <c r="BV122" s="39">
        <v>0.27</v>
      </c>
      <c r="BW122" s="39">
        <v>0.36</v>
      </c>
      <c r="BX122" s="39">
        <v>0.18</v>
      </c>
      <c r="BY122" s="39">
        <v>0.23</v>
      </c>
      <c r="BZ122" s="39">
        <v>0.23</v>
      </c>
      <c r="CA122" s="39">
        <v>0.09</v>
      </c>
      <c r="CB122" s="39">
        <v>0.18</v>
      </c>
      <c r="CC122" s="39">
        <v>0.26</v>
      </c>
      <c r="CD122" s="39">
        <v>0.28000000000000003</v>
      </c>
      <c r="CE122" s="39">
        <v>0.3</v>
      </c>
      <c r="CF122" s="39">
        <v>0.28000000000000003</v>
      </c>
    </row>
    <row r="123" spans="1:84" x14ac:dyDescent="0.25">
      <c r="A123" s="31" t="str">
        <f t="shared" si="1"/>
        <v>ESC MUL JOAO DIAS BORGES5º ano5º A-M</v>
      </c>
      <c r="B123" s="31" t="s">
        <v>78</v>
      </c>
      <c r="C123" s="31" t="s">
        <v>79</v>
      </c>
      <c r="D123" s="31" t="s">
        <v>81</v>
      </c>
      <c r="E123" s="31" t="s">
        <v>217</v>
      </c>
      <c r="F123" s="31" t="s">
        <v>478</v>
      </c>
      <c r="G123" s="42">
        <v>29</v>
      </c>
      <c r="H123" s="42">
        <v>29</v>
      </c>
      <c r="I123" s="42">
        <v>28</v>
      </c>
      <c r="J123" s="42">
        <v>28</v>
      </c>
      <c r="K123" s="39">
        <v>0.24</v>
      </c>
      <c r="L123" s="39">
        <v>0.1</v>
      </c>
      <c r="M123" s="39">
        <v>0.21</v>
      </c>
      <c r="N123" s="39">
        <v>0.17</v>
      </c>
      <c r="O123" s="39">
        <v>0.69</v>
      </c>
      <c r="P123" s="39">
        <v>0.14000000000000001</v>
      </c>
      <c r="Q123" s="39">
        <v>0.21</v>
      </c>
      <c r="R123" s="39">
        <v>0.31</v>
      </c>
      <c r="S123" s="39">
        <v>0.24</v>
      </c>
      <c r="T123" s="39">
        <v>0.38</v>
      </c>
      <c r="U123" s="39">
        <v>0.52</v>
      </c>
      <c r="V123" s="39">
        <v>0.52</v>
      </c>
      <c r="W123" s="39">
        <v>0.34</v>
      </c>
      <c r="X123" s="39">
        <v>0.59</v>
      </c>
      <c r="Y123" s="39">
        <v>0.48</v>
      </c>
      <c r="Z123" s="39">
        <v>0.21</v>
      </c>
      <c r="AA123" s="39">
        <v>0.31</v>
      </c>
      <c r="AB123" s="39">
        <v>0.28000000000000003</v>
      </c>
      <c r="AC123" s="39">
        <v>0.34</v>
      </c>
      <c r="AD123" s="39">
        <v>0.66</v>
      </c>
      <c r="AE123" s="39">
        <v>0.41</v>
      </c>
      <c r="AF123" s="39">
        <v>0.34</v>
      </c>
      <c r="AG123" s="39">
        <v>0.41</v>
      </c>
      <c r="AH123" s="39">
        <v>0.24</v>
      </c>
      <c r="AI123" s="39">
        <v>0.31</v>
      </c>
      <c r="AJ123" s="39">
        <v>0.31</v>
      </c>
      <c r="AK123" s="39">
        <v>0.38</v>
      </c>
      <c r="AL123" s="39">
        <v>0.34</v>
      </c>
      <c r="AM123" s="39">
        <v>0.34</v>
      </c>
      <c r="AN123" s="39">
        <v>0.21</v>
      </c>
      <c r="AO123" s="39">
        <v>7.0000000000000007E-2</v>
      </c>
      <c r="AP123" s="39">
        <v>0.17</v>
      </c>
      <c r="AQ123" s="39">
        <v>0.28000000000000003</v>
      </c>
      <c r="AR123" s="39">
        <v>0.41</v>
      </c>
      <c r="AS123" s="39">
        <v>0.45</v>
      </c>
      <c r="AT123" s="39">
        <v>0.1</v>
      </c>
      <c r="AU123" s="39">
        <v>0.24</v>
      </c>
      <c r="AV123" s="39">
        <v>0.21</v>
      </c>
      <c r="AW123" s="39">
        <v>0.24</v>
      </c>
      <c r="AX123" s="39">
        <v>0.34</v>
      </c>
      <c r="AY123" s="39">
        <v>0.34</v>
      </c>
      <c r="AZ123" s="39">
        <v>0.28000000000000003</v>
      </c>
      <c r="BA123" s="39">
        <v>0.34</v>
      </c>
      <c r="BB123" s="39">
        <v>0.62</v>
      </c>
      <c r="BC123" s="39">
        <v>0.21</v>
      </c>
      <c r="BD123" s="39">
        <v>0.31</v>
      </c>
      <c r="BE123" s="39">
        <v>0.79</v>
      </c>
      <c r="BF123" s="39">
        <v>0.48</v>
      </c>
      <c r="BG123" s="39">
        <v>0.45</v>
      </c>
      <c r="BH123" s="39">
        <v>0.24</v>
      </c>
      <c r="BI123" s="39">
        <v>0.62</v>
      </c>
      <c r="BJ123" s="39">
        <v>0.17</v>
      </c>
      <c r="BK123" s="39">
        <v>0.41</v>
      </c>
      <c r="BL123" s="39">
        <v>0.38</v>
      </c>
      <c r="BM123" s="39">
        <v>0.45</v>
      </c>
      <c r="BN123" s="39">
        <v>0.34</v>
      </c>
      <c r="BO123" s="39">
        <v>0.1</v>
      </c>
      <c r="BP123" s="39">
        <v>0.66</v>
      </c>
      <c r="BQ123" s="39">
        <v>0.41</v>
      </c>
      <c r="BR123" s="39">
        <v>0.38</v>
      </c>
      <c r="BS123" s="39">
        <v>0.24</v>
      </c>
      <c r="BT123" s="39">
        <v>0.21</v>
      </c>
      <c r="BU123" s="39">
        <v>0.52</v>
      </c>
      <c r="BV123" s="39">
        <v>0.34</v>
      </c>
      <c r="BW123" s="39">
        <v>0.28000000000000003</v>
      </c>
      <c r="BX123" s="39">
        <v>0.21</v>
      </c>
      <c r="BY123" s="39">
        <v>0.34</v>
      </c>
      <c r="BZ123" s="39">
        <v>0.21</v>
      </c>
      <c r="CA123" s="39">
        <v>0.38</v>
      </c>
      <c r="CB123" s="39">
        <v>0.34</v>
      </c>
      <c r="CC123" s="39">
        <v>0.35</v>
      </c>
      <c r="CD123" s="39">
        <v>0.28999999999999998</v>
      </c>
      <c r="CE123" s="39">
        <v>0.4</v>
      </c>
      <c r="CF123" s="39">
        <v>0.31</v>
      </c>
    </row>
    <row r="124" spans="1:84" x14ac:dyDescent="0.25">
      <c r="A124" s="31" t="str">
        <f t="shared" si="1"/>
        <v>ESC MUL PEDRO CHICOU DE ALENCAR5º anoC</v>
      </c>
      <c r="B124" s="31" t="s">
        <v>78</v>
      </c>
      <c r="C124" s="31" t="s">
        <v>140</v>
      </c>
      <c r="D124" s="31" t="s">
        <v>143</v>
      </c>
      <c r="E124" s="31" t="s">
        <v>217</v>
      </c>
      <c r="F124" s="31" t="s">
        <v>102</v>
      </c>
      <c r="G124" s="42">
        <v>19</v>
      </c>
      <c r="H124" s="42">
        <v>19</v>
      </c>
      <c r="I124" s="42">
        <v>17</v>
      </c>
      <c r="J124" s="42">
        <v>17</v>
      </c>
      <c r="K124" s="39">
        <v>0.26</v>
      </c>
      <c r="L124" s="39">
        <v>0.42</v>
      </c>
      <c r="M124" s="39">
        <v>0.16</v>
      </c>
      <c r="N124" s="39">
        <v>0.21</v>
      </c>
      <c r="O124" s="39">
        <v>0.16</v>
      </c>
      <c r="P124" s="39">
        <v>0.21</v>
      </c>
      <c r="Q124" s="39">
        <v>0.21</v>
      </c>
      <c r="R124" s="39">
        <v>0.32</v>
      </c>
      <c r="S124" s="39">
        <v>0.47</v>
      </c>
      <c r="T124" s="39">
        <v>0.32</v>
      </c>
      <c r="U124" s="39">
        <v>0.37</v>
      </c>
      <c r="V124" s="39">
        <v>0.26</v>
      </c>
      <c r="W124" s="39">
        <v>0.21</v>
      </c>
      <c r="X124" s="39">
        <v>0.37</v>
      </c>
      <c r="Y124" s="39">
        <v>0.32</v>
      </c>
      <c r="Z124" s="39">
        <v>0.21</v>
      </c>
      <c r="AA124" s="39">
        <v>0.47</v>
      </c>
      <c r="AB124" s="39">
        <v>0.21</v>
      </c>
      <c r="AC124" s="39">
        <v>0.16</v>
      </c>
      <c r="AD124" s="39">
        <v>0.37</v>
      </c>
      <c r="AE124" s="39">
        <v>0.47</v>
      </c>
      <c r="AF124" s="39">
        <v>0.42</v>
      </c>
      <c r="AG124" s="39">
        <v>0.21</v>
      </c>
      <c r="AH124" s="39">
        <v>0.21</v>
      </c>
      <c r="AI124" s="39">
        <v>0.42</v>
      </c>
      <c r="AJ124" s="39">
        <v>0.32</v>
      </c>
      <c r="AK124" s="39">
        <v>0.42</v>
      </c>
      <c r="AL124" s="39">
        <v>0.57999999999999996</v>
      </c>
      <c r="AM124" s="39">
        <v>0.47</v>
      </c>
      <c r="AN124" s="39">
        <v>0.68</v>
      </c>
      <c r="AO124" s="39">
        <v>0.21</v>
      </c>
      <c r="AP124" s="39">
        <v>0.11</v>
      </c>
      <c r="AQ124" s="39">
        <v>0.32</v>
      </c>
      <c r="AR124" s="39">
        <v>0.26</v>
      </c>
      <c r="AS124" s="39">
        <v>0.26</v>
      </c>
      <c r="AT124" s="39">
        <v>0.05</v>
      </c>
      <c r="AU124" s="39">
        <v>0.42</v>
      </c>
      <c r="AV124" s="39">
        <v>0.21</v>
      </c>
      <c r="AW124" s="39">
        <v>0.16</v>
      </c>
      <c r="AX124" s="39">
        <v>0.26</v>
      </c>
      <c r="AY124" s="39">
        <v>0.26</v>
      </c>
      <c r="AZ124" s="39">
        <v>0.32</v>
      </c>
      <c r="BA124" s="39">
        <v>0.11</v>
      </c>
      <c r="BB124" s="39">
        <v>0.47</v>
      </c>
      <c r="BC124" s="39">
        <v>0.42</v>
      </c>
      <c r="BD124" s="39">
        <v>0.68</v>
      </c>
      <c r="BE124" s="39">
        <v>0.63</v>
      </c>
      <c r="BF124" s="39">
        <v>0.37</v>
      </c>
      <c r="BG124" s="39">
        <v>0.32</v>
      </c>
      <c r="BH124" s="39">
        <v>0.11</v>
      </c>
      <c r="BI124" s="39">
        <v>0.63</v>
      </c>
      <c r="BJ124" s="39">
        <v>0.26</v>
      </c>
      <c r="BK124" s="39">
        <v>0.53</v>
      </c>
      <c r="BL124" s="39">
        <v>0.26</v>
      </c>
      <c r="BM124" s="39">
        <v>0.32</v>
      </c>
      <c r="BN124" s="39">
        <v>0.32</v>
      </c>
      <c r="BO124" s="39">
        <v>0.16</v>
      </c>
      <c r="BP124" s="39">
        <v>0.63</v>
      </c>
      <c r="BQ124" s="39">
        <v>0.11</v>
      </c>
      <c r="BR124" s="39">
        <v>0.21</v>
      </c>
      <c r="BS124" s="39">
        <v>0.21</v>
      </c>
      <c r="BT124" s="39">
        <v>0</v>
      </c>
      <c r="BU124" s="39">
        <v>0.63</v>
      </c>
      <c r="BV124" s="39">
        <v>0.37</v>
      </c>
      <c r="BW124" s="39">
        <v>0.21</v>
      </c>
      <c r="BX124" s="39">
        <v>0.11</v>
      </c>
      <c r="BY124" s="39">
        <v>0.16</v>
      </c>
      <c r="BZ124" s="39">
        <v>0.32</v>
      </c>
      <c r="CA124" s="39">
        <v>0.47</v>
      </c>
      <c r="CB124" s="39">
        <v>0.16</v>
      </c>
      <c r="CC124" s="39">
        <v>0.28000000000000003</v>
      </c>
      <c r="CD124" s="39">
        <v>0.32</v>
      </c>
      <c r="CE124" s="39">
        <v>0.36</v>
      </c>
      <c r="CF124" s="39">
        <v>0.26</v>
      </c>
    </row>
    <row r="125" spans="1:84" x14ac:dyDescent="0.25">
      <c r="A125" s="31" t="str">
        <f t="shared" si="1"/>
        <v>ESC MUL JOAO DIAS BORGES5º ano5º B-V</v>
      </c>
      <c r="B125" s="31" t="s">
        <v>78</v>
      </c>
      <c r="C125" s="31" t="s">
        <v>79</v>
      </c>
      <c r="D125" s="31" t="s">
        <v>81</v>
      </c>
      <c r="E125" s="31" t="s">
        <v>217</v>
      </c>
      <c r="F125" s="31" t="s">
        <v>479</v>
      </c>
      <c r="G125" s="42">
        <v>22</v>
      </c>
      <c r="H125" s="42">
        <v>22</v>
      </c>
      <c r="I125" s="42">
        <v>22</v>
      </c>
      <c r="J125" s="42">
        <v>22</v>
      </c>
      <c r="K125" s="39">
        <v>0.32</v>
      </c>
      <c r="L125" s="39">
        <v>0.14000000000000001</v>
      </c>
      <c r="M125" s="39">
        <v>0.32</v>
      </c>
      <c r="N125" s="39">
        <v>0.36</v>
      </c>
      <c r="O125" s="39">
        <v>0.55000000000000004</v>
      </c>
      <c r="P125" s="39">
        <v>0.27</v>
      </c>
      <c r="Q125" s="39">
        <v>0.41</v>
      </c>
      <c r="R125" s="39">
        <v>0.36</v>
      </c>
      <c r="S125" s="39">
        <v>0.27</v>
      </c>
      <c r="T125" s="39">
        <v>0.5</v>
      </c>
      <c r="U125" s="39">
        <v>0.36</v>
      </c>
      <c r="V125" s="39">
        <v>0.36</v>
      </c>
      <c r="W125" s="39">
        <v>0.27</v>
      </c>
      <c r="X125" s="39">
        <v>0.5</v>
      </c>
      <c r="Y125" s="39">
        <v>0.41</v>
      </c>
      <c r="Z125" s="39">
        <v>0.23</v>
      </c>
      <c r="AA125" s="39">
        <v>0.5</v>
      </c>
      <c r="AB125" s="39">
        <v>0.23</v>
      </c>
      <c r="AC125" s="39">
        <v>0.32</v>
      </c>
      <c r="AD125" s="39">
        <v>0.55000000000000004</v>
      </c>
      <c r="AE125" s="39">
        <v>0.36</v>
      </c>
      <c r="AF125" s="39">
        <v>0.5</v>
      </c>
      <c r="AG125" s="39">
        <v>0.23</v>
      </c>
      <c r="AH125" s="39">
        <v>0.45</v>
      </c>
      <c r="AI125" s="39">
        <v>0.27</v>
      </c>
      <c r="AJ125" s="39">
        <v>0.41</v>
      </c>
      <c r="AK125" s="39">
        <v>0.36</v>
      </c>
      <c r="AL125" s="39">
        <v>0.55000000000000004</v>
      </c>
      <c r="AM125" s="39">
        <v>0.55000000000000004</v>
      </c>
      <c r="AN125" s="39">
        <v>0.5</v>
      </c>
      <c r="AO125" s="39">
        <v>0.32</v>
      </c>
      <c r="AP125" s="39">
        <v>0.09</v>
      </c>
      <c r="AQ125" s="39">
        <v>0.23</v>
      </c>
      <c r="AR125" s="39">
        <v>0.32</v>
      </c>
      <c r="AS125" s="39">
        <v>0.32</v>
      </c>
      <c r="AT125" s="39">
        <v>0.14000000000000001</v>
      </c>
      <c r="AU125" s="39">
        <v>0.27</v>
      </c>
      <c r="AV125" s="39">
        <v>0.23</v>
      </c>
      <c r="AW125" s="39">
        <v>0.14000000000000001</v>
      </c>
      <c r="AX125" s="39">
        <v>0.36</v>
      </c>
      <c r="AY125" s="39">
        <v>0.27</v>
      </c>
      <c r="AZ125" s="39">
        <v>0.36</v>
      </c>
      <c r="BA125" s="39">
        <v>0.18</v>
      </c>
      <c r="BB125" s="39">
        <v>0.59</v>
      </c>
      <c r="BC125" s="39">
        <v>0.27</v>
      </c>
      <c r="BD125" s="39">
        <v>0.59</v>
      </c>
      <c r="BE125" s="39">
        <v>0.64</v>
      </c>
      <c r="BF125" s="39">
        <v>0.36</v>
      </c>
      <c r="BG125" s="39">
        <v>0.27</v>
      </c>
      <c r="BH125" s="39">
        <v>0.14000000000000001</v>
      </c>
      <c r="BI125" s="39">
        <v>0.59</v>
      </c>
      <c r="BJ125" s="39">
        <v>0.27</v>
      </c>
      <c r="BK125" s="39">
        <v>0.55000000000000004</v>
      </c>
      <c r="BL125" s="39">
        <v>0.36</v>
      </c>
      <c r="BM125" s="39">
        <v>0.27</v>
      </c>
      <c r="BN125" s="39">
        <v>0.27</v>
      </c>
      <c r="BO125" s="39">
        <v>0.32</v>
      </c>
      <c r="BP125" s="39">
        <v>0.64</v>
      </c>
      <c r="BQ125" s="39">
        <v>0.27</v>
      </c>
      <c r="BR125" s="39">
        <v>0.27</v>
      </c>
      <c r="BS125" s="39">
        <v>0.18</v>
      </c>
      <c r="BT125" s="39">
        <v>0.09</v>
      </c>
      <c r="BU125" s="39">
        <v>0.41</v>
      </c>
      <c r="BV125" s="39">
        <v>0.18</v>
      </c>
      <c r="BW125" s="39">
        <v>0.27</v>
      </c>
      <c r="BX125" s="39">
        <v>0.18</v>
      </c>
      <c r="BY125" s="39">
        <v>0.27</v>
      </c>
      <c r="BZ125" s="39">
        <v>0.09</v>
      </c>
      <c r="CA125" s="39">
        <v>0.09</v>
      </c>
      <c r="CB125" s="39">
        <v>0.23</v>
      </c>
      <c r="CC125" s="39">
        <v>0.36</v>
      </c>
      <c r="CD125" s="39">
        <v>0.33</v>
      </c>
      <c r="CE125" s="39">
        <v>0.38</v>
      </c>
      <c r="CF125" s="39">
        <v>0.2</v>
      </c>
    </row>
    <row r="126" spans="1:84" x14ac:dyDescent="0.25">
      <c r="A126" s="31" t="str">
        <f t="shared" si="1"/>
        <v>NOVA CANAA5º anoMATUTINO</v>
      </c>
      <c r="B126" s="31" t="s">
        <v>78</v>
      </c>
      <c r="C126" s="31" t="s">
        <v>136</v>
      </c>
      <c r="D126" s="31" t="s">
        <v>139</v>
      </c>
      <c r="E126" s="31" t="s">
        <v>217</v>
      </c>
      <c r="F126" s="31" t="s">
        <v>162</v>
      </c>
      <c r="G126" s="42">
        <v>13</v>
      </c>
      <c r="H126" s="42">
        <v>13</v>
      </c>
      <c r="I126" s="42">
        <v>13</v>
      </c>
      <c r="J126" s="42">
        <v>13</v>
      </c>
      <c r="K126" s="39">
        <v>0.46</v>
      </c>
      <c r="L126" s="39">
        <v>0.31</v>
      </c>
      <c r="M126" s="39">
        <v>0</v>
      </c>
      <c r="N126" s="39">
        <v>0.31</v>
      </c>
      <c r="O126" s="39">
        <v>0.85</v>
      </c>
      <c r="P126" s="39">
        <v>0.23</v>
      </c>
      <c r="Q126" s="39">
        <v>0.08</v>
      </c>
      <c r="R126" s="39">
        <v>0</v>
      </c>
      <c r="S126" s="39">
        <v>0.85</v>
      </c>
      <c r="T126" s="39">
        <v>0.62</v>
      </c>
      <c r="U126" s="39">
        <v>0.69</v>
      </c>
      <c r="V126" s="39">
        <v>0.31</v>
      </c>
      <c r="W126" s="39">
        <v>0.77</v>
      </c>
      <c r="X126" s="39">
        <v>0.62</v>
      </c>
      <c r="Y126" s="39">
        <v>0.77</v>
      </c>
      <c r="Z126" s="39">
        <v>0.08</v>
      </c>
      <c r="AA126" s="39">
        <v>0.15</v>
      </c>
      <c r="AB126" s="39">
        <v>0.15</v>
      </c>
      <c r="AC126" s="39">
        <v>0.69</v>
      </c>
      <c r="AD126" s="39">
        <v>0.85</v>
      </c>
      <c r="AE126" s="39">
        <v>0.92</v>
      </c>
      <c r="AF126" s="39">
        <v>0.62</v>
      </c>
      <c r="AG126" s="39">
        <v>0.77</v>
      </c>
      <c r="AH126" s="39">
        <v>0.46</v>
      </c>
      <c r="AI126" s="39">
        <v>0.15</v>
      </c>
      <c r="AJ126" s="39">
        <v>0.46</v>
      </c>
      <c r="AK126" s="39">
        <v>0.69</v>
      </c>
      <c r="AL126" s="39">
        <v>0.54</v>
      </c>
      <c r="AM126" s="39">
        <v>0.69</v>
      </c>
      <c r="AN126" s="39">
        <v>0.85</v>
      </c>
      <c r="AO126" s="39">
        <v>0.69</v>
      </c>
      <c r="AP126" s="39">
        <v>0.69</v>
      </c>
      <c r="AQ126" s="39">
        <v>0.77</v>
      </c>
      <c r="AR126" s="39">
        <v>0.46</v>
      </c>
      <c r="AS126" s="39">
        <v>0.77</v>
      </c>
      <c r="AT126" s="39">
        <v>0.15</v>
      </c>
      <c r="AU126" s="39">
        <v>0.69</v>
      </c>
      <c r="AV126" s="39">
        <v>0.08</v>
      </c>
      <c r="AW126" s="39">
        <v>0.08</v>
      </c>
      <c r="AX126" s="39">
        <v>0.31</v>
      </c>
      <c r="AY126" s="39">
        <v>0.23</v>
      </c>
      <c r="AZ126" s="39">
        <v>0.08</v>
      </c>
      <c r="BA126" s="39">
        <v>0.46</v>
      </c>
      <c r="BB126" s="39">
        <v>0.77</v>
      </c>
      <c r="BC126" s="39">
        <v>0.23</v>
      </c>
      <c r="BD126" s="39">
        <v>0.31</v>
      </c>
      <c r="BE126" s="39">
        <v>0.62</v>
      </c>
      <c r="BF126" s="39">
        <v>0.62</v>
      </c>
      <c r="BG126" s="39">
        <v>0.31</v>
      </c>
      <c r="BH126" s="39">
        <v>0.08</v>
      </c>
      <c r="BI126" s="39">
        <v>0.54</v>
      </c>
      <c r="BJ126" s="39">
        <v>0.15</v>
      </c>
      <c r="BK126" s="39">
        <v>0.69</v>
      </c>
      <c r="BL126" s="39">
        <v>0.54</v>
      </c>
      <c r="BM126" s="39">
        <v>0.31</v>
      </c>
      <c r="BN126" s="39">
        <v>0.23</v>
      </c>
      <c r="BO126" s="39">
        <v>0.15</v>
      </c>
      <c r="BP126" s="39">
        <v>0.31</v>
      </c>
      <c r="BQ126" s="39">
        <v>0.62</v>
      </c>
      <c r="BR126" s="39">
        <v>0.31</v>
      </c>
      <c r="BS126" s="39">
        <v>0.15</v>
      </c>
      <c r="BT126" s="39">
        <v>0.31</v>
      </c>
      <c r="BU126" s="39">
        <v>0.62</v>
      </c>
      <c r="BV126" s="39">
        <v>0.23</v>
      </c>
      <c r="BW126" s="39">
        <v>0.23</v>
      </c>
      <c r="BX126" s="39">
        <v>0.31</v>
      </c>
      <c r="BY126" s="39">
        <v>0.08</v>
      </c>
      <c r="BZ126" s="39">
        <v>0.15</v>
      </c>
      <c r="CA126" s="39">
        <v>0.23</v>
      </c>
      <c r="CB126" s="39">
        <v>0</v>
      </c>
      <c r="CC126" s="39">
        <v>0.44</v>
      </c>
      <c r="CD126" s="39">
        <v>0.54</v>
      </c>
      <c r="CE126" s="39">
        <v>0.38</v>
      </c>
      <c r="CF126" s="39">
        <v>0.23</v>
      </c>
    </row>
    <row r="127" spans="1:84" x14ac:dyDescent="0.25">
      <c r="A127" s="31" t="str">
        <f t="shared" si="1"/>
        <v>ESCOLA MUNICIPAL JOSE EDIMAR DE BRITO MIRANDA5º anoC</v>
      </c>
      <c r="B127" s="31" t="s">
        <v>78</v>
      </c>
      <c r="C127" s="31" t="s">
        <v>588</v>
      </c>
      <c r="D127" s="31" t="s">
        <v>434</v>
      </c>
      <c r="E127" s="31" t="s">
        <v>217</v>
      </c>
      <c r="F127" s="31" t="s">
        <v>102</v>
      </c>
      <c r="G127" s="43">
        <v>21</v>
      </c>
      <c r="H127" s="43">
        <v>21</v>
      </c>
      <c r="I127" s="43">
        <v>20</v>
      </c>
      <c r="J127" s="43">
        <v>20</v>
      </c>
      <c r="K127" s="39">
        <v>0.14000000000000001</v>
      </c>
      <c r="L127" s="39">
        <v>0.1</v>
      </c>
      <c r="M127" s="39">
        <v>0.19</v>
      </c>
      <c r="N127" s="39">
        <v>0.24</v>
      </c>
      <c r="O127" s="39">
        <v>0.19</v>
      </c>
      <c r="P127" s="39">
        <v>0.14000000000000001</v>
      </c>
      <c r="Q127" s="39">
        <v>0.24</v>
      </c>
      <c r="R127" s="39">
        <v>0.33</v>
      </c>
      <c r="S127" s="39">
        <v>0.24</v>
      </c>
      <c r="T127" s="39">
        <v>0.43</v>
      </c>
      <c r="U127" s="39">
        <v>0.62</v>
      </c>
      <c r="V127" s="39">
        <v>0.38</v>
      </c>
      <c r="W127" s="39">
        <v>0.38</v>
      </c>
      <c r="X127" s="39">
        <v>0.56999999999999995</v>
      </c>
      <c r="Y127" s="39">
        <v>0.38</v>
      </c>
      <c r="Z127" s="39">
        <v>0.48</v>
      </c>
      <c r="AA127" s="39">
        <v>0.33</v>
      </c>
      <c r="AB127" s="39">
        <v>0.24</v>
      </c>
      <c r="AC127" s="39">
        <v>0.24</v>
      </c>
      <c r="AD127" s="39">
        <v>0.52</v>
      </c>
      <c r="AE127" s="39">
        <v>0.43</v>
      </c>
      <c r="AF127" s="39">
        <v>0.38</v>
      </c>
      <c r="AG127" s="39">
        <v>0.14000000000000001</v>
      </c>
      <c r="AH127" s="39">
        <v>0.14000000000000001</v>
      </c>
      <c r="AI127" s="39">
        <v>0.52</v>
      </c>
      <c r="AJ127" s="39">
        <v>0.24</v>
      </c>
      <c r="AK127" s="39">
        <v>0.24</v>
      </c>
      <c r="AL127" s="39">
        <v>0.52</v>
      </c>
      <c r="AM127" s="39">
        <v>0.33</v>
      </c>
      <c r="AN127" s="39">
        <v>0.43</v>
      </c>
      <c r="AO127" s="39">
        <v>0.28999999999999998</v>
      </c>
      <c r="AP127" s="39">
        <v>0.19</v>
      </c>
      <c r="AQ127" s="39">
        <v>0.43</v>
      </c>
      <c r="AR127" s="39">
        <v>0.14000000000000001</v>
      </c>
      <c r="AS127" s="39">
        <v>0.62</v>
      </c>
      <c r="AT127" s="39">
        <v>0.33</v>
      </c>
      <c r="AU127" s="39">
        <v>0.43</v>
      </c>
      <c r="AV127" s="39">
        <v>0.24</v>
      </c>
      <c r="AW127" s="39">
        <v>0.19</v>
      </c>
      <c r="AX127" s="39">
        <v>0.38</v>
      </c>
      <c r="AY127" s="39">
        <v>0.14000000000000001</v>
      </c>
      <c r="AZ127" s="39">
        <v>0.33</v>
      </c>
      <c r="BA127" s="39">
        <v>0.28999999999999998</v>
      </c>
      <c r="BB127" s="39">
        <v>0.67</v>
      </c>
      <c r="BC127" s="39">
        <v>0.38</v>
      </c>
      <c r="BD127" s="39">
        <v>0.43</v>
      </c>
      <c r="BE127" s="39">
        <v>0.33</v>
      </c>
      <c r="BF127" s="39">
        <v>0.33</v>
      </c>
      <c r="BG127" s="39">
        <v>0.14000000000000001</v>
      </c>
      <c r="BH127" s="39">
        <v>0.05</v>
      </c>
      <c r="BI127" s="39">
        <v>0.43</v>
      </c>
      <c r="BJ127" s="39">
        <v>0.43</v>
      </c>
      <c r="BK127" s="39">
        <v>0.52</v>
      </c>
      <c r="BL127" s="39">
        <v>0.43</v>
      </c>
      <c r="BM127" s="39">
        <v>0.28999999999999998</v>
      </c>
      <c r="BN127" s="39">
        <v>0.33</v>
      </c>
      <c r="BO127" s="39">
        <v>0.24</v>
      </c>
      <c r="BP127" s="39">
        <v>0.62</v>
      </c>
      <c r="BQ127" s="39">
        <v>0.33</v>
      </c>
      <c r="BR127" s="39">
        <v>0.38</v>
      </c>
      <c r="BS127" s="39">
        <v>0.33</v>
      </c>
      <c r="BT127" s="39">
        <v>0.05</v>
      </c>
      <c r="BU127" s="39">
        <v>0.48</v>
      </c>
      <c r="BV127" s="39">
        <v>0.24</v>
      </c>
      <c r="BW127" s="39">
        <v>0.05</v>
      </c>
      <c r="BX127" s="39">
        <v>0.1</v>
      </c>
      <c r="BY127" s="39">
        <v>0.48</v>
      </c>
      <c r="BZ127" s="39">
        <v>0.1</v>
      </c>
      <c r="CA127" s="39">
        <v>0.14000000000000001</v>
      </c>
      <c r="CB127" s="39">
        <v>0.33</v>
      </c>
      <c r="CC127" s="39">
        <v>0.32</v>
      </c>
      <c r="CD127" s="39">
        <v>0.33</v>
      </c>
      <c r="CE127" s="39">
        <v>0.35</v>
      </c>
      <c r="CF127" s="39">
        <v>0.23</v>
      </c>
    </row>
    <row r="128" spans="1:84" x14ac:dyDescent="0.25">
      <c r="A128" s="31" t="str">
        <f t="shared" si="1"/>
        <v>ESC MUL PEDRO CHICOU DE ALENCAR5º anoB</v>
      </c>
      <c r="B128" s="31" t="s">
        <v>78</v>
      </c>
      <c r="C128" s="31" t="s">
        <v>140</v>
      </c>
      <c r="D128" s="31" t="s">
        <v>143</v>
      </c>
      <c r="E128" s="31" t="s">
        <v>217</v>
      </c>
      <c r="F128" s="31" t="s">
        <v>100</v>
      </c>
      <c r="G128" s="42">
        <v>21</v>
      </c>
      <c r="H128" s="42">
        <v>21</v>
      </c>
      <c r="I128" s="42">
        <v>22</v>
      </c>
      <c r="J128" s="42">
        <v>22</v>
      </c>
      <c r="K128" s="39">
        <v>0.17</v>
      </c>
      <c r="L128" s="39">
        <v>0.26</v>
      </c>
      <c r="M128" s="39">
        <v>0.3</v>
      </c>
      <c r="N128" s="39">
        <v>0.04</v>
      </c>
      <c r="O128" s="39">
        <v>0.35</v>
      </c>
      <c r="P128" s="39">
        <v>0.04</v>
      </c>
      <c r="Q128" s="39">
        <v>0.13</v>
      </c>
      <c r="R128" s="39">
        <v>0.3</v>
      </c>
      <c r="S128" s="39">
        <v>0.22</v>
      </c>
      <c r="T128" s="39">
        <v>0.22</v>
      </c>
      <c r="U128" s="39">
        <v>0.65</v>
      </c>
      <c r="V128" s="39">
        <v>0.39</v>
      </c>
      <c r="W128" s="39">
        <v>0.3</v>
      </c>
      <c r="X128" s="39">
        <v>0.48</v>
      </c>
      <c r="Y128" s="39">
        <v>0.35</v>
      </c>
      <c r="Z128" s="39">
        <v>0.13</v>
      </c>
      <c r="AA128" s="39">
        <v>0.52</v>
      </c>
      <c r="AB128" s="39">
        <v>0.22</v>
      </c>
      <c r="AC128" s="39">
        <v>0.22</v>
      </c>
      <c r="AD128" s="39">
        <v>0.52</v>
      </c>
      <c r="AE128" s="39">
        <v>0.39</v>
      </c>
      <c r="AF128" s="39">
        <v>0.52</v>
      </c>
      <c r="AG128" s="39">
        <v>0.3</v>
      </c>
      <c r="AH128" s="39">
        <v>0.13</v>
      </c>
      <c r="AI128" s="39">
        <v>0.26</v>
      </c>
      <c r="AJ128" s="39">
        <v>0.48</v>
      </c>
      <c r="AK128" s="39">
        <v>0.48</v>
      </c>
      <c r="AL128" s="39">
        <v>0.35</v>
      </c>
      <c r="AM128" s="39">
        <v>0.52</v>
      </c>
      <c r="AN128" s="39">
        <v>0.13</v>
      </c>
      <c r="AO128" s="39">
        <v>0.13</v>
      </c>
      <c r="AP128" s="39">
        <v>0.09</v>
      </c>
      <c r="AQ128" s="39">
        <v>0.3</v>
      </c>
      <c r="AR128" s="39">
        <v>0.35</v>
      </c>
      <c r="AS128" s="39">
        <v>0.43</v>
      </c>
      <c r="AT128" s="39">
        <v>0.04</v>
      </c>
      <c r="AU128" s="39">
        <v>0.35</v>
      </c>
      <c r="AV128" s="39">
        <v>0.39</v>
      </c>
      <c r="AW128" s="39">
        <v>0.13</v>
      </c>
      <c r="AX128" s="39">
        <v>0.43</v>
      </c>
      <c r="AY128" s="39">
        <v>0.43</v>
      </c>
      <c r="AZ128" s="39">
        <v>0.22</v>
      </c>
      <c r="BA128" s="39">
        <v>0.22</v>
      </c>
      <c r="BB128" s="39">
        <v>0.65</v>
      </c>
      <c r="BC128" s="39">
        <v>0.3</v>
      </c>
      <c r="BD128" s="39">
        <v>0.56999999999999995</v>
      </c>
      <c r="BE128" s="39">
        <v>0.39</v>
      </c>
      <c r="BF128" s="39">
        <v>0.48</v>
      </c>
      <c r="BG128" s="39">
        <v>0.39</v>
      </c>
      <c r="BH128" s="39">
        <v>0.26</v>
      </c>
      <c r="BI128" s="39">
        <v>0.43</v>
      </c>
      <c r="BJ128" s="39">
        <v>0.48</v>
      </c>
      <c r="BK128" s="39">
        <v>0.61</v>
      </c>
      <c r="BL128" s="39">
        <v>0.65</v>
      </c>
      <c r="BM128" s="39">
        <v>0.39</v>
      </c>
      <c r="BN128" s="39">
        <v>0.26</v>
      </c>
      <c r="BO128" s="39">
        <v>0.13</v>
      </c>
      <c r="BP128" s="39">
        <v>0.74</v>
      </c>
      <c r="BQ128" s="39">
        <v>0.3</v>
      </c>
      <c r="BR128" s="39">
        <v>0.43</v>
      </c>
      <c r="BS128" s="39">
        <v>0.17</v>
      </c>
      <c r="BT128" s="39">
        <v>0.17</v>
      </c>
      <c r="BU128" s="39">
        <v>0.65</v>
      </c>
      <c r="BV128" s="39">
        <v>0.17</v>
      </c>
      <c r="BW128" s="39">
        <v>0.22</v>
      </c>
      <c r="BX128" s="39">
        <v>0.35</v>
      </c>
      <c r="BY128" s="39">
        <v>0.43</v>
      </c>
      <c r="BZ128" s="39">
        <v>0.3</v>
      </c>
      <c r="CA128" s="39">
        <v>0.26</v>
      </c>
      <c r="CB128" s="39">
        <v>0.13</v>
      </c>
      <c r="CC128" s="39">
        <v>0.28999999999999998</v>
      </c>
      <c r="CD128" s="39">
        <v>0.31</v>
      </c>
      <c r="CE128" s="39">
        <v>0.42</v>
      </c>
      <c r="CF128" s="39">
        <v>0.28999999999999998</v>
      </c>
    </row>
    <row r="129" spans="1:84" x14ac:dyDescent="0.25">
      <c r="A129" s="31" t="str">
        <f t="shared" si="1"/>
        <v>ESC MUL PEDRO CHICOU DE ALENCAR5º anoA</v>
      </c>
      <c r="B129" s="31" t="s">
        <v>78</v>
      </c>
      <c r="C129" s="31" t="s">
        <v>140</v>
      </c>
      <c r="D129" s="31" t="s">
        <v>143</v>
      </c>
      <c r="E129" s="31" t="s">
        <v>217</v>
      </c>
      <c r="F129" s="31" t="s">
        <v>87</v>
      </c>
      <c r="G129" s="43">
        <v>19</v>
      </c>
      <c r="H129" s="43">
        <v>19</v>
      </c>
      <c r="I129" s="43">
        <v>18</v>
      </c>
      <c r="J129" s="43">
        <v>18</v>
      </c>
      <c r="K129" s="39">
        <v>0.2</v>
      </c>
      <c r="L129" s="39">
        <v>0.25</v>
      </c>
      <c r="M129" s="39">
        <v>0.4</v>
      </c>
      <c r="N129" s="39">
        <v>0.4</v>
      </c>
      <c r="O129" s="39">
        <v>0.4</v>
      </c>
      <c r="P129" s="39">
        <v>0.05</v>
      </c>
      <c r="Q129" s="39">
        <v>0.15</v>
      </c>
      <c r="R129" s="39">
        <v>0.2</v>
      </c>
      <c r="S129" s="39">
        <v>0.1</v>
      </c>
      <c r="T129" s="39">
        <v>0.3</v>
      </c>
      <c r="U129" s="39">
        <v>0.4</v>
      </c>
      <c r="V129" s="39">
        <v>0.45</v>
      </c>
      <c r="W129" s="39">
        <v>0.45</v>
      </c>
      <c r="X129" s="39">
        <v>0.5</v>
      </c>
      <c r="Y129" s="39">
        <v>0.3</v>
      </c>
      <c r="Z129" s="39">
        <v>0.1</v>
      </c>
      <c r="AA129" s="39">
        <v>0.3</v>
      </c>
      <c r="AB129" s="39">
        <v>0.3</v>
      </c>
      <c r="AC129" s="39">
        <v>0.5</v>
      </c>
      <c r="AD129" s="39">
        <v>0.45</v>
      </c>
      <c r="AE129" s="39">
        <v>0.35</v>
      </c>
      <c r="AF129" s="39">
        <v>0.45</v>
      </c>
      <c r="AG129" s="39">
        <v>0.15</v>
      </c>
      <c r="AH129" s="39">
        <v>0.25</v>
      </c>
      <c r="AI129" s="39">
        <v>0.25</v>
      </c>
      <c r="AJ129" s="39">
        <v>0.35</v>
      </c>
      <c r="AK129" s="39">
        <v>0.5</v>
      </c>
      <c r="AL129" s="39">
        <v>0.4</v>
      </c>
      <c r="AM129" s="39">
        <v>0.55000000000000004</v>
      </c>
      <c r="AN129" s="39">
        <v>0.35</v>
      </c>
      <c r="AO129" s="39">
        <v>0.15</v>
      </c>
      <c r="AP129" s="39">
        <v>0.2</v>
      </c>
      <c r="AQ129" s="39">
        <v>0.35</v>
      </c>
      <c r="AR129" s="39">
        <v>0.45</v>
      </c>
      <c r="AS129" s="39">
        <v>0.5</v>
      </c>
      <c r="AT129" s="39">
        <v>0</v>
      </c>
      <c r="AU129" s="39">
        <v>0.25</v>
      </c>
      <c r="AV129" s="39">
        <v>0.2</v>
      </c>
      <c r="AW129" s="39">
        <v>0.15</v>
      </c>
      <c r="AX129" s="39">
        <v>0.4</v>
      </c>
      <c r="AY129" s="39">
        <v>0.15</v>
      </c>
      <c r="AZ129" s="39">
        <v>0.25</v>
      </c>
      <c r="BA129" s="39">
        <v>0.25</v>
      </c>
      <c r="BB129" s="39">
        <v>0.45</v>
      </c>
      <c r="BC129" s="39">
        <v>0.3</v>
      </c>
      <c r="BD129" s="39">
        <v>0.4</v>
      </c>
      <c r="BE129" s="39">
        <v>0.25</v>
      </c>
      <c r="BF129" s="39">
        <v>0.45</v>
      </c>
      <c r="BG129" s="39">
        <v>0.2</v>
      </c>
      <c r="BH129" s="39">
        <v>0.2</v>
      </c>
      <c r="BI129" s="39">
        <v>0.4</v>
      </c>
      <c r="BJ129" s="39">
        <v>0.2</v>
      </c>
      <c r="BK129" s="39">
        <v>0.25</v>
      </c>
      <c r="BL129" s="39">
        <v>0.5</v>
      </c>
      <c r="BM129" s="39">
        <v>0.3</v>
      </c>
      <c r="BN129" s="39">
        <v>0.2</v>
      </c>
      <c r="BO129" s="39">
        <v>0.05</v>
      </c>
      <c r="BP129" s="39">
        <v>0.55000000000000004</v>
      </c>
      <c r="BQ129" s="39">
        <v>0.5</v>
      </c>
      <c r="BR129" s="39">
        <v>0.2</v>
      </c>
      <c r="BS129" s="39">
        <v>0.4</v>
      </c>
      <c r="BT129" s="39">
        <v>0.05</v>
      </c>
      <c r="BU129" s="39">
        <v>0.5</v>
      </c>
      <c r="BV129" s="39">
        <v>0.35</v>
      </c>
      <c r="BW129" s="39">
        <v>0.2</v>
      </c>
      <c r="BX129" s="39">
        <v>0.15</v>
      </c>
      <c r="BY129" s="39">
        <v>0.2</v>
      </c>
      <c r="BZ129" s="39">
        <v>0.15</v>
      </c>
      <c r="CA129" s="39">
        <v>0.25</v>
      </c>
      <c r="CB129" s="39">
        <v>0.25</v>
      </c>
      <c r="CC129" s="39">
        <v>0.31</v>
      </c>
      <c r="CD129" s="39">
        <v>0.31</v>
      </c>
      <c r="CE129" s="39">
        <v>0.3</v>
      </c>
      <c r="CF129" s="39">
        <v>0.25</v>
      </c>
    </row>
    <row r="130" spans="1:84" x14ac:dyDescent="0.25">
      <c r="A130" s="31" t="str">
        <f t="shared" si="1"/>
        <v>ESCOLA MUNICIPAL EUSTAQUIO ANTONIO DE OLIVEIRA5º anoA</v>
      </c>
      <c r="B130" s="31" t="s">
        <v>78</v>
      </c>
      <c r="C130" s="31" t="s">
        <v>599</v>
      </c>
      <c r="D130" s="31" t="s">
        <v>480</v>
      </c>
      <c r="E130" s="31" t="s">
        <v>217</v>
      </c>
      <c r="F130" s="31" t="s">
        <v>87</v>
      </c>
      <c r="G130" s="42">
        <v>16</v>
      </c>
      <c r="H130" s="42">
        <v>16</v>
      </c>
      <c r="I130" s="42">
        <v>16</v>
      </c>
      <c r="J130" s="42">
        <v>16</v>
      </c>
      <c r="K130" s="39">
        <v>0.06</v>
      </c>
      <c r="L130" s="39">
        <v>0.25</v>
      </c>
      <c r="M130" s="39">
        <v>0.38</v>
      </c>
      <c r="N130" s="39">
        <v>0.13</v>
      </c>
      <c r="O130" s="39">
        <v>0.19</v>
      </c>
      <c r="P130" s="39">
        <v>0.19</v>
      </c>
      <c r="Q130" s="39">
        <v>0.13</v>
      </c>
      <c r="R130" s="39">
        <v>0.38</v>
      </c>
      <c r="S130" s="39">
        <v>0.25</v>
      </c>
      <c r="T130" s="39">
        <v>0.56000000000000005</v>
      </c>
      <c r="U130" s="39">
        <v>0.81</v>
      </c>
      <c r="V130" s="39">
        <v>0.44</v>
      </c>
      <c r="W130" s="39">
        <v>0.19</v>
      </c>
      <c r="X130" s="39">
        <v>0.75</v>
      </c>
      <c r="Y130" s="39">
        <v>0.44</v>
      </c>
      <c r="Z130" s="39">
        <v>0.19</v>
      </c>
      <c r="AA130" s="39">
        <v>0.31</v>
      </c>
      <c r="AB130" s="39">
        <v>0.06</v>
      </c>
      <c r="AC130" s="39">
        <v>0.13</v>
      </c>
      <c r="AD130" s="39">
        <v>0.81</v>
      </c>
      <c r="AE130" s="39">
        <v>0.44</v>
      </c>
      <c r="AF130" s="39">
        <v>0.81</v>
      </c>
      <c r="AG130" s="39">
        <v>0.13</v>
      </c>
      <c r="AH130" s="39">
        <v>0.19</v>
      </c>
      <c r="AI130" s="39">
        <v>0.5</v>
      </c>
      <c r="AJ130" s="39">
        <v>0.44</v>
      </c>
      <c r="AK130" s="39">
        <v>0.44</v>
      </c>
      <c r="AL130" s="39">
        <v>0.38</v>
      </c>
      <c r="AM130" s="39">
        <v>0.38</v>
      </c>
      <c r="AN130" s="39">
        <v>0.25</v>
      </c>
      <c r="AO130" s="39">
        <v>0.06</v>
      </c>
      <c r="AP130" s="39">
        <v>0.06</v>
      </c>
      <c r="AQ130" s="39">
        <v>0.38</v>
      </c>
      <c r="AR130" s="39">
        <v>0.25</v>
      </c>
      <c r="AS130" s="39">
        <v>0.38</v>
      </c>
      <c r="AT130" s="39">
        <v>0.25</v>
      </c>
      <c r="AU130" s="39">
        <v>0.06</v>
      </c>
      <c r="AV130" s="39">
        <v>0.19</v>
      </c>
      <c r="AW130" s="39">
        <v>0.19</v>
      </c>
      <c r="AX130" s="39">
        <v>0.25</v>
      </c>
      <c r="AY130" s="39">
        <v>0.19</v>
      </c>
      <c r="AZ130" s="39">
        <v>0.25</v>
      </c>
      <c r="BA130" s="39">
        <v>0.19</v>
      </c>
      <c r="BB130" s="39">
        <v>0.75</v>
      </c>
      <c r="BC130" s="39">
        <v>0.38</v>
      </c>
      <c r="BD130" s="39">
        <v>0.69</v>
      </c>
      <c r="BE130" s="39">
        <v>0.69</v>
      </c>
      <c r="BF130" s="39">
        <v>0.44</v>
      </c>
      <c r="BG130" s="39">
        <v>0.25</v>
      </c>
      <c r="BH130" s="39">
        <v>0.19</v>
      </c>
      <c r="BI130" s="39">
        <v>0.81</v>
      </c>
      <c r="BJ130" s="39">
        <v>0.44</v>
      </c>
      <c r="BK130" s="39">
        <v>0.56000000000000005</v>
      </c>
      <c r="BL130" s="39">
        <v>0.81</v>
      </c>
      <c r="BM130" s="39">
        <v>0.44</v>
      </c>
      <c r="BN130" s="39">
        <v>0.31</v>
      </c>
      <c r="BO130" s="39">
        <v>0.06</v>
      </c>
      <c r="BP130" s="39">
        <v>0.75</v>
      </c>
      <c r="BQ130" s="39">
        <v>0.31</v>
      </c>
      <c r="BR130" s="39">
        <v>0.31</v>
      </c>
      <c r="BS130" s="39">
        <v>0.19</v>
      </c>
      <c r="BT130" s="39">
        <v>0.25</v>
      </c>
      <c r="BU130" s="39">
        <v>0.75</v>
      </c>
      <c r="BV130" s="39">
        <v>0.25</v>
      </c>
      <c r="BW130" s="39">
        <v>0.19</v>
      </c>
      <c r="BX130" s="39">
        <v>0.06</v>
      </c>
      <c r="BY130" s="39">
        <v>0.38</v>
      </c>
      <c r="BZ130" s="39">
        <v>0.19</v>
      </c>
      <c r="CA130" s="39">
        <v>0.31</v>
      </c>
      <c r="CB130" s="39">
        <v>0.25</v>
      </c>
      <c r="CC130" s="39">
        <v>0.33</v>
      </c>
      <c r="CD130" s="39">
        <v>0.3</v>
      </c>
      <c r="CE130" s="39">
        <v>0.44</v>
      </c>
      <c r="CF130" s="39">
        <v>0.28000000000000003</v>
      </c>
    </row>
    <row r="131" spans="1:84" x14ac:dyDescent="0.25">
      <c r="A131" s="31" t="str">
        <f t="shared" si="1"/>
        <v>ESC MUL VIRGILINO BATISTA DOS SANTOS5º anoA</v>
      </c>
      <c r="B131" s="31" t="s">
        <v>78</v>
      </c>
      <c r="C131" s="31" t="s">
        <v>118</v>
      </c>
      <c r="D131" s="31" t="s">
        <v>481</v>
      </c>
      <c r="E131" s="31" t="s">
        <v>217</v>
      </c>
      <c r="F131" s="31" t="s">
        <v>87</v>
      </c>
      <c r="G131" s="43">
        <v>26</v>
      </c>
      <c r="H131" s="43">
        <v>26</v>
      </c>
      <c r="I131" s="43">
        <v>23</v>
      </c>
      <c r="J131" s="43">
        <v>23</v>
      </c>
      <c r="K131" s="39">
        <v>0.12</v>
      </c>
      <c r="L131" s="39">
        <v>0.12</v>
      </c>
      <c r="M131" s="39">
        <v>0.38</v>
      </c>
      <c r="N131" s="39">
        <v>0.23</v>
      </c>
      <c r="O131" s="39">
        <v>0.31</v>
      </c>
      <c r="P131" s="39">
        <v>0.42</v>
      </c>
      <c r="Q131" s="39">
        <v>0.35</v>
      </c>
      <c r="R131" s="39">
        <v>0.15</v>
      </c>
      <c r="S131" s="39">
        <v>0.38</v>
      </c>
      <c r="T131" s="39">
        <v>0.42</v>
      </c>
      <c r="U131" s="39">
        <v>0.54</v>
      </c>
      <c r="V131" s="39">
        <v>0.35</v>
      </c>
      <c r="W131" s="39">
        <v>0.12</v>
      </c>
      <c r="X131" s="39">
        <v>0.42</v>
      </c>
      <c r="Y131" s="39">
        <v>0.54</v>
      </c>
      <c r="Z131" s="39">
        <v>0.23</v>
      </c>
      <c r="AA131" s="39">
        <v>0.46</v>
      </c>
      <c r="AB131" s="39">
        <v>0.23</v>
      </c>
      <c r="AC131" s="39">
        <v>0.57999999999999996</v>
      </c>
      <c r="AD131" s="39">
        <v>0.42</v>
      </c>
      <c r="AE131" s="39">
        <v>0.42</v>
      </c>
      <c r="AF131" s="39">
        <v>0.38</v>
      </c>
      <c r="AG131" s="39">
        <v>0.31</v>
      </c>
      <c r="AH131" s="39">
        <v>0.35</v>
      </c>
      <c r="AI131" s="39">
        <v>0.42</v>
      </c>
      <c r="AJ131" s="39">
        <v>0.31</v>
      </c>
      <c r="AK131" s="39">
        <v>0.35</v>
      </c>
      <c r="AL131" s="39">
        <v>0.31</v>
      </c>
      <c r="AM131" s="39">
        <v>0.42</v>
      </c>
      <c r="AN131" s="39">
        <v>0.27</v>
      </c>
      <c r="AO131" s="39">
        <v>0.19</v>
      </c>
      <c r="AP131" s="39">
        <v>0.27</v>
      </c>
      <c r="AQ131" s="39">
        <v>0.54</v>
      </c>
      <c r="AR131" s="39">
        <v>0.31</v>
      </c>
      <c r="AS131" s="39">
        <v>0.31</v>
      </c>
      <c r="AT131" s="39">
        <v>0.23</v>
      </c>
      <c r="AU131" s="39">
        <v>0.31</v>
      </c>
      <c r="AV131" s="39">
        <v>0.35</v>
      </c>
      <c r="AW131" s="39">
        <v>0.23</v>
      </c>
      <c r="AX131" s="39">
        <v>0.31</v>
      </c>
      <c r="AY131" s="39">
        <v>0.27</v>
      </c>
      <c r="AZ131" s="39">
        <v>0.12</v>
      </c>
      <c r="BA131" s="39">
        <v>0.15</v>
      </c>
      <c r="BB131" s="39">
        <v>0.42</v>
      </c>
      <c r="BC131" s="39">
        <v>0.38</v>
      </c>
      <c r="BD131" s="39">
        <v>0.57999999999999996</v>
      </c>
      <c r="BE131" s="39">
        <v>0.38</v>
      </c>
      <c r="BF131" s="39">
        <v>0.23</v>
      </c>
      <c r="BG131" s="39">
        <v>0.19</v>
      </c>
      <c r="BH131" s="39">
        <v>0.31</v>
      </c>
      <c r="BI131" s="39">
        <v>0.31</v>
      </c>
      <c r="BJ131" s="39">
        <v>0.19</v>
      </c>
      <c r="BK131" s="39">
        <v>0.23</v>
      </c>
      <c r="BL131" s="39">
        <v>0.5</v>
      </c>
      <c r="BM131" s="39">
        <v>0.46</v>
      </c>
      <c r="BN131" s="39">
        <v>0.23</v>
      </c>
      <c r="BO131" s="39">
        <v>0.08</v>
      </c>
      <c r="BP131" s="39">
        <v>0.54</v>
      </c>
      <c r="BQ131" s="39">
        <v>0.35</v>
      </c>
      <c r="BR131" s="39">
        <v>0.38</v>
      </c>
      <c r="BS131" s="39">
        <v>0.19</v>
      </c>
      <c r="BT131" s="39">
        <v>0.08</v>
      </c>
      <c r="BU131" s="39">
        <v>0.62</v>
      </c>
      <c r="BV131" s="39">
        <v>0.23</v>
      </c>
      <c r="BW131" s="39">
        <v>0.15</v>
      </c>
      <c r="BX131" s="39">
        <v>0.04</v>
      </c>
      <c r="BY131" s="39">
        <v>0.19</v>
      </c>
      <c r="BZ131" s="39">
        <v>0.27</v>
      </c>
      <c r="CA131" s="39">
        <v>0.19</v>
      </c>
      <c r="CB131" s="39">
        <v>0.27</v>
      </c>
      <c r="CC131" s="39">
        <v>0.34</v>
      </c>
      <c r="CD131" s="39">
        <v>0.33</v>
      </c>
      <c r="CE131" s="39">
        <v>0.32</v>
      </c>
      <c r="CF131" s="39">
        <v>0.22</v>
      </c>
    </row>
    <row r="132" spans="1:84" x14ac:dyDescent="0.25">
      <c r="A132" s="31" t="str">
        <f t="shared" si="1"/>
        <v>ESC MUL MARIA LIRA5º anoB</v>
      </c>
      <c r="B132" s="31" t="s">
        <v>78</v>
      </c>
      <c r="C132" s="31" t="s">
        <v>140</v>
      </c>
      <c r="D132" s="31" t="s">
        <v>142</v>
      </c>
      <c r="E132" s="31" t="s">
        <v>217</v>
      </c>
      <c r="F132" s="31" t="s">
        <v>100</v>
      </c>
      <c r="G132" s="42">
        <v>16</v>
      </c>
      <c r="H132" s="42">
        <v>16</v>
      </c>
      <c r="I132" s="42">
        <v>16</v>
      </c>
      <c r="J132" s="42">
        <v>16</v>
      </c>
      <c r="K132" s="39">
        <v>0.17</v>
      </c>
      <c r="L132" s="39">
        <v>0.17</v>
      </c>
      <c r="M132" s="39">
        <v>0.39</v>
      </c>
      <c r="N132" s="39">
        <v>0.28000000000000003</v>
      </c>
      <c r="O132" s="39">
        <v>0.44</v>
      </c>
      <c r="P132" s="39">
        <v>0.17</v>
      </c>
      <c r="Q132" s="39">
        <v>0.22</v>
      </c>
      <c r="R132" s="39">
        <v>0.11</v>
      </c>
      <c r="S132" s="39">
        <v>0.11</v>
      </c>
      <c r="T132" s="39">
        <v>0.22</v>
      </c>
      <c r="U132" s="39">
        <v>0.44</v>
      </c>
      <c r="V132" s="39">
        <v>0.17</v>
      </c>
      <c r="W132" s="39">
        <v>0.28000000000000003</v>
      </c>
      <c r="X132" s="39">
        <v>0.44</v>
      </c>
      <c r="Y132" s="39">
        <v>0.44</v>
      </c>
      <c r="Z132" s="39">
        <v>0.39</v>
      </c>
      <c r="AA132" s="39">
        <v>0.28000000000000003</v>
      </c>
      <c r="AB132" s="39">
        <v>0.28000000000000003</v>
      </c>
      <c r="AC132" s="39">
        <v>0.44</v>
      </c>
      <c r="AD132" s="39">
        <v>0.33</v>
      </c>
      <c r="AE132" s="39">
        <v>0.44</v>
      </c>
      <c r="AF132" s="39">
        <v>0.56000000000000005</v>
      </c>
      <c r="AG132" s="39">
        <v>0.28000000000000003</v>
      </c>
      <c r="AH132" s="39">
        <v>0.22</v>
      </c>
      <c r="AI132" s="39">
        <v>0.28000000000000003</v>
      </c>
      <c r="AJ132" s="39">
        <v>0.39</v>
      </c>
      <c r="AK132" s="39">
        <v>0.28000000000000003</v>
      </c>
      <c r="AL132" s="39">
        <v>0.44</v>
      </c>
      <c r="AM132" s="39">
        <v>0.33</v>
      </c>
      <c r="AN132" s="39">
        <v>0.22</v>
      </c>
      <c r="AO132" s="39">
        <v>0.17</v>
      </c>
      <c r="AP132" s="39">
        <v>0.11</v>
      </c>
      <c r="AQ132" s="39">
        <v>0.28000000000000003</v>
      </c>
      <c r="AR132" s="39">
        <v>0.28000000000000003</v>
      </c>
      <c r="AS132" s="39">
        <v>0.22</v>
      </c>
      <c r="AT132" s="39">
        <v>0.33</v>
      </c>
      <c r="AU132" s="39">
        <v>0.17</v>
      </c>
      <c r="AV132" s="39">
        <v>0.22</v>
      </c>
      <c r="AW132" s="39">
        <v>0.06</v>
      </c>
      <c r="AX132" s="39">
        <v>0.33</v>
      </c>
      <c r="AY132" s="39">
        <v>0.33</v>
      </c>
      <c r="AZ132" s="39">
        <v>0.39</v>
      </c>
      <c r="BA132" s="39">
        <v>0.22</v>
      </c>
      <c r="BB132" s="39">
        <v>0.61</v>
      </c>
      <c r="BC132" s="39">
        <v>0.33</v>
      </c>
      <c r="BD132" s="39">
        <v>0.5</v>
      </c>
      <c r="BE132" s="39">
        <v>0.39</v>
      </c>
      <c r="BF132" s="39">
        <v>0.39</v>
      </c>
      <c r="BG132" s="39">
        <v>0.22</v>
      </c>
      <c r="BH132" s="39">
        <v>0.17</v>
      </c>
      <c r="BI132" s="39">
        <v>0.39</v>
      </c>
      <c r="BJ132" s="39">
        <v>0.28000000000000003</v>
      </c>
      <c r="BK132" s="39">
        <v>0.33</v>
      </c>
      <c r="BL132" s="39">
        <v>0.33</v>
      </c>
      <c r="BM132" s="39">
        <v>0.28000000000000003</v>
      </c>
      <c r="BN132" s="39">
        <v>0.17</v>
      </c>
      <c r="BO132" s="39">
        <v>0.22</v>
      </c>
      <c r="BP132" s="39">
        <v>0.67</v>
      </c>
      <c r="BQ132" s="39">
        <v>0.67</v>
      </c>
      <c r="BR132" s="39">
        <v>0.39</v>
      </c>
      <c r="BS132" s="39">
        <v>0.22</v>
      </c>
      <c r="BT132" s="39">
        <v>0.28000000000000003</v>
      </c>
      <c r="BU132" s="39">
        <v>0.56000000000000005</v>
      </c>
      <c r="BV132" s="39">
        <v>0.22</v>
      </c>
      <c r="BW132" s="39">
        <v>0.06</v>
      </c>
      <c r="BX132" s="39">
        <v>0.06</v>
      </c>
      <c r="BY132" s="39">
        <v>0.11</v>
      </c>
      <c r="BZ132" s="39">
        <v>0.22</v>
      </c>
      <c r="CA132" s="39">
        <v>0.33</v>
      </c>
      <c r="CB132" s="39">
        <v>0.17</v>
      </c>
      <c r="CC132" s="39">
        <v>0.28999999999999998</v>
      </c>
      <c r="CD132" s="39">
        <v>0.28000000000000003</v>
      </c>
      <c r="CE132" s="39">
        <v>0.36</v>
      </c>
      <c r="CF132" s="39">
        <v>0.22</v>
      </c>
    </row>
    <row r="133" spans="1:84" x14ac:dyDescent="0.25">
      <c r="A133" s="31" t="str">
        <f t="shared" si="1"/>
        <v>ESCOLA MUNICIPAL OTACILIO CARDOSO5º anoTurma A</v>
      </c>
      <c r="B133" s="31" t="s">
        <v>78</v>
      </c>
      <c r="C133" s="31" t="s">
        <v>158</v>
      </c>
      <c r="D133" s="31" t="s">
        <v>164</v>
      </c>
      <c r="E133" s="31" t="s">
        <v>217</v>
      </c>
      <c r="F133" s="31" t="s">
        <v>482</v>
      </c>
      <c r="G133" s="42">
        <v>15</v>
      </c>
      <c r="H133" s="42">
        <v>15</v>
      </c>
      <c r="I133" s="42">
        <v>15</v>
      </c>
      <c r="J133" s="42">
        <v>15</v>
      </c>
      <c r="K133" s="39">
        <v>0.47</v>
      </c>
      <c r="L133" s="39">
        <v>0.13</v>
      </c>
      <c r="M133" s="39">
        <v>0.47</v>
      </c>
      <c r="N133" s="39">
        <v>0.27</v>
      </c>
      <c r="O133" s="39">
        <v>0.47</v>
      </c>
      <c r="P133" s="39">
        <v>0.2</v>
      </c>
      <c r="Q133" s="39">
        <v>0.33</v>
      </c>
      <c r="R133" s="39">
        <v>0.4</v>
      </c>
      <c r="S133" s="39">
        <v>0.4</v>
      </c>
      <c r="T133" s="39">
        <v>0.27</v>
      </c>
      <c r="U133" s="39">
        <v>0.33</v>
      </c>
      <c r="V133" s="39">
        <v>0.4</v>
      </c>
      <c r="W133" s="39">
        <v>0.27</v>
      </c>
      <c r="X133" s="39">
        <v>0.33</v>
      </c>
      <c r="Y133" s="39">
        <v>0.33</v>
      </c>
      <c r="Z133" s="39">
        <v>0.33</v>
      </c>
      <c r="AA133" s="39">
        <v>0.4</v>
      </c>
      <c r="AB133" s="39">
        <v>0.33</v>
      </c>
      <c r="AC133" s="39">
        <v>0.53</v>
      </c>
      <c r="AD133" s="39">
        <v>0.2</v>
      </c>
      <c r="AE133" s="39">
        <v>0.33</v>
      </c>
      <c r="AF133" s="39">
        <v>0.27</v>
      </c>
      <c r="AG133" s="39">
        <v>0.4</v>
      </c>
      <c r="AH133" s="39">
        <v>0.13</v>
      </c>
      <c r="AI133" s="39">
        <v>0.2</v>
      </c>
      <c r="AJ133" s="39">
        <v>0.4</v>
      </c>
      <c r="AK133" s="39">
        <v>0.4</v>
      </c>
      <c r="AL133" s="39">
        <v>0.33</v>
      </c>
      <c r="AM133" s="39">
        <v>0.27</v>
      </c>
      <c r="AN133" s="39">
        <v>0.33</v>
      </c>
      <c r="AO133" s="39">
        <v>7.0000000000000007E-2</v>
      </c>
      <c r="AP133" s="39">
        <v>0.27</v>
      </c>
      <c r="AQ133" s="39">
        <v>0.2</v>
      </c>
      <c r="AR133" s="39">
        <v>0.27</v>
      </c>
      <c r="AS133" s="39">
        <v>0.4</v>
      </c>
      <c r="AT133" s="39">
        <v>0.33</v>
      </c>
      <c r="AU133" s="39">
        <v>0.47</v>
      </c>
      <c r="AV133" s="39">
        <v>7.0000000000000007E-2</v>
      </c>
      <c r="AW133" s="39">
        <v>0.2</v>
      </c>
      <c r="AX133" s="39">
        <v>0.53</v>
      </c>
      <c r="AY133" s="39">
        <v>0.6</v>
      </c>
      <c r="AZ133" s="39">
        <v>0.27</v>
      </c>
      <c r="BA133" s="39">
        <v>0.13</v>
      </c>
      <c r="BB133" s="39">
        <v>0.53</v>
      </c>
      <c r="BC133" s="39">
        <v>0.53</v>
      </c>
      <c r="BD133" s="39">
        <v>0.33</v>
      </c>
      <c r="BE133" s="39">
        <v>0.73</v>
      </c>
      <c r="BF133" s="39">
        <v>0.6</v>
      </c>
      <c r="BG133" s="39">
        <v>0.6</v>
      </c>
      <c r="BH133" s="39">
        <v>0.13</v>
      </c>
      <c r="BI133" s="39">
        <v>0.33</v>
      </c>
      <c r="BJ133" s="39">
        <v>0.33</v>
      </c>
      <c r="BK133" s="39">
        <v>0.6</v>
      </c>
      <c r="BL133" s="39">
        <v>0.4</v>
      </c>
      <c r="BM133" s="39">
        <v>0.4</v>
      </c>
      <c r="BN133" s="39">
        <v>7.0000000000000007E-2</v>
      </c>
      <c r="BO133" s="39">
        <v>0.33</v>
      </c>
      <c r="BP133" s="39">
        <v>0.73</v>
      </c>
      <c r="BQ133" s="39">
        <v>0.4</v>
      </c>
      <c r="BR133" s="39">
        <v>7.0000000000000007E-2</v>
      </c>
      <c r="BS133" s="39">
        <v>0.27</v>
      </c>
      <c r="BT133" s="39">
        <v>0.13</v>
      </c>
      <c r="BU133" s="39">
        <v>0.47</v>
      </c>
      <c r="BV133" s="39">
        <v>0.47</v>
      </c>
      <c r="BW133" s="39">
        <v>0.27</v>
      </c>
      <c r="BX133" s="39">
        <v>0.13</v>
      </c>
      <c r="BY133" s="39">
        <v>0</v>
      </c>
      <c r="BZ133" s="39">
        <v>0.2</v>
      </c>
      <c r="CA133" s="39">
        <v>0.47</v>
      </c>
      <c r="CB133" s="39">
        <v>0.2</v>
      </c>
      <c r="CC133" s="39">
        <v>0.34</v>
      </c>
      <c r="CD133" s="39">
        <v>0.28999999999999998</v>
      </c>
      <c r="CE133" s="39">
        <v>0.41</v>
      </c>
      <c r="CF133" s="39">
        <v>0.26</v>
      </c>
    </row>
    <row r="134" spans="1:84" x14ac:dyDescent="0.25">
      <c r="A134" s="31" t="str">
        <f t="shared" si="1"/>
        <v>ESCOLA MUNICIPAL JOSE EDIMAR DE BRITO MIRANDA5º anoE</v>
      </c>
      <c r="B134" s="31" t="s">
        <v>78</v>
      </c>
      <c r="C134" s="31" t="s">
        <v>588</v>
      </c>
      <c r="D134" s="31" t="s">
        <v>434</v>
      </c>
      <c r="E134" s="31" t="s">
        <v>217</v>
      </c>
      <c r="F134" s="31" t="s">
        <v>168</v>
      </c>
      <c r="G134" s="42">
        <v>4</v>
      </c>
      <c r="H134" s="42">
        <v>4</v>
      </c>
      <c r="I134" s="42">
        <v>6</v>
      </c>
      <c r="J134" s="42">
        <v>6</v>
      </c>
      <c r="K134" s="39">
        <v>0.17</v>
      </c>
      <c r="L134" s="39">
        <v>0.17</v>
      </c>
      <c r="M134" s="39">
        <v>0</v>
      </c>
      <c r="N134" s="39">
        <v>0.33</v>
      </c>
      <c r="O134" s="39">
        <v>0.17</v>
      </c>
      <c r="P134" s="39">
        <v>0</v>
      </c>
      <c r="Q134" s="39">
        <v>0.33</v>
      </c>
      <c r="R134" s="39">
        <v>0.17</v>
      </c>
      <c r="S134" s="39">
        <v>0</v>
      </c>
      <c r="T134" s="39">
        <v>0.33</v>
      </c>
      <c r="U134" s="39">
        <v>0.33</v>
      </c>
      <c r="V134" s="39">
        <v>0</v>
      </c>
      <c r="W134" s="39">
        <v>0</v>
      </c>
      <c r="X134" s="39">
        <v>0.17</v>
      </c>
      <c r="Y134" s="39">
        <v>0.33</v>
      </c>
      <c r="Z134" s="39">
        <v>0.67</v>
      </c>
      <c r="AA134" s="39">
        <v>0.33</v>
      </c>
      <c r="AB134" s="39">
        <v>0.17</v>
      </c>
      <c r="AC134" s="39">
        <v>0.17</v>
      </c>
      <c r="AD134" s="39">
        <v>0.33</v>
      </c>
      <c r="AE134" s="39">
        <v>0.33</v>
      </c>
      <c r="AF134" s="39">
        <v>0.5</v>
      </c>
      <c r="AG134" s="39">
        <v>0</v>
      </c>
      <c r="AH134" s="39">
        <v>0</v>
      </c>
      <c r="AI134" s="39">
        <v>0.17</v>
      </c>
      <c r="AJ134" s="39">
        <v>0.33</v>
      </c>
      <c r="AK134" s="39">
        <v>0.33</v>
      </c>
      <c r="AL134" s="39">
        <v>0</v>
      </c>
      <c r="AM134" s="39">
        <v>0.33</v>
      </c>
      <c r="AN134" s="39">
        <v>0.33</v>
      </c>
      <c r="AO134" s="39">
        <v>0.33</v>
      </c>
      <c r="AP134" s="39">
        <v>0</v>
      </c>
      <c r="AQ134" s="39">
        <v>0.33</v>
      </c>
      <c r="AR134" s="39">
        <v>0.17</v>
      </c>
      <c r="AS134" s="39">
        <v>0.17</v>
      </c>
      <c r="AT134" s="39">
        <v>0</v>
      </c>
      <c r="AU134" s="39">
        <v>0.17</v>
      </c>
      <c r="AV134" s="39">
        <v>0.17</v>
      </c>
      <c r="AW134" s="39">
        <v>0.17</v>
      </c>
      <c r="AX134" s="39">
        <v>0.33</v>
      </c>
      <c r="AY134" s="39">
        <v>0.33</v>
      </c>
      <c r="AZ134" s="39">
        <v>0</v>
      </c>
      <c r="BA134" s="39">
        <v>0.17</v>
      </c>
      <c r="BB134" s="39">
        <v>0.33</v>
      </c>
      <c r="BC134" s="39">
        <v>0.67</v>
      </c>
      <c r="BD134" s="39">
        <v>0.33</v>
      </c>
      <c r="BE134" s="39">
        <v>0.83</v>
      </c>
      <c r="BF134" s="39">
        <v>0.5</v>
      </c>
      <c r="BG134" s="39">
        <v>0</v>
      </c>
      <c r="BH134" s="39">
        <v>0</v>
      </c>
      <c r="BI134" s="39">
        <v>0.17</v>
      </c>
      <c r="BJ134" s="39">
        <v>0.33</v>
      </c>
      <c r="BK134" s="39">
        <v>0.33</v>
      </c>
      <c r="BL134" s="39">
        <v>0.5</v>
      </c>
      <c r="BM134" s="39">
        <v>0.5</v>
      </c>
      <c r="BN134" s="39">
        <v>0.33</v>
      </c>
      <c r="BO134" s="39">
        <v>0.17</v>
      </c>
      <c r="BP134" s="39">
        <v>0.67</v>
      </c>
      <c r="BQ134" s="39">
        <v>0.33</v>
      </c>
      <c r="BR134" s="39">
        <v>0</v>
      </c>
      <c r="BS134" s="39">
        <v>0</v>
      </c>
      <c r="BT134" s="39">
        <v>0.33</v>
      </c>
      <c r="BU134" s="39">
        <v>0.67</v>
      </c>
      <c r="BV134" s="39">
        <v>0.17</v>
      </c>
      <c r="BW134" s="39">
        <v>0</v>
      </c>
      <c r="BX134" s="39">
        <v>0</v>
      </c>
      <c r="BY134" s="39">
        <v>0.17</v>
      </c>
      <c r="BZ134" s="39">
        <v>0.17</v>
      </c>
      <c r="CA134" s="39">
        <v>0.33</v>
      </c>
      <c r="CB134" s="39">
        <v>0.17</v>
      </c>
      <c r="CC134" s="39">
        <v>0.21</v>
      </c>
      <c r="CD134" s="39">
        <v>0.21</v>
      </c>
      <c r="CE134" s="39">
        <v>0.33</v>
      </c>
      <c r="CF134" s="39">
        <v>0.2</v>
      </c>
    </row>
    <row r="135" spans="1:84" x14ac:dyDescent="0.25">
      <c r="A135" s="31" t="str">
        <f t="shared" ref="A135:A197" si="2">D135&amp;E135&amp;F135</f>
        <v>ESC MUL LADISLAU DE OLIVEIRA5º anoB</v>
      </c>
      <c r="B135" s="31" t="s">
        <v>78</v>
      </c>
      <c r="C135" s="31" t="s">
        <v>140</v>
      </c>
      <c r="D135" s="31" t="s">
        <v>141</v>
      </c>
      <c r="E135" s="31" t="s">
        <v>217</v>
      </c>
      <c r="F135" s="31" t="s">
        <v>100</v>
      </c>
      <c r="G135" s="42">
        <v>11</v>
      </c>
      <c r="H135" s="42">
        <v>11</v>
      </c>
      <c r="I135" s="42">
        <v>11</v>
      </c>
      <c r="J135" s="42">
        <v>11</v>
      </c>
      <c r="K135" s="39">
        <v>0.25</v>
      </c>
      <c r="L135" s="39">
        <v>0.17</v>
      </c>
      <c r="M135" s="39">
        <v>0.67</v>
      </c>
      <c r="N135" s="39">
        <v>0.08</v>
      </c>
      <c r="O135" s="39">
        <v>0.08</v>
      </c>
      <c r="P135" s="39">
        <v>0.33</v>
      </c>
      <c r="Q135" s="39">
        <v>0.25</v>
      </c>
      <c r="R135" s="39">
        <v>0.25</v>
      </c>
      <c r="S135" s="39">
        <v>0.25</v>
      </c>
      <c r="T135" s="39">
        <v>0.17</v>
      </c>
      <c r="U135" s="39">
        <v>0.25</v>
      </c>
      <c r="V135" s="39">
        <v>0.08</v>
      </c>
      <c r="W135" s="39">
        <v>0.33</v>
      </c>
      <c r="X135" s="39">
        <v>0.5</v>
      </c>
      <c r="Y135" s="39">
        <v>0.25</v>
      </c>
      <c r="Z135" s="39">
        <v>0.42</v>
      </c>
      <c r="AA135" s="39">
        <v>0.25</v>
      </c>
      <c r="AB135" s="39">
        <v>0.25</v>
      </c>
      <c r="AC135" s="39">
        <v>0.5</v>
      </c>
      <c r="AD135" s="39">
        <v>0.25</v>
      </c>
      <c r="AE135" s="39">
        <v>0.17</v>
      </c>
      <c r="AF135" s="39">
        <v>0.17</v>
      </c>
      <c r="AG135" s="39">
        <v>0.17</v>
      </c>
      <c r="AH135" s="39">
        <v>0.25</v>
      </c>
      <c r="AI135" s="39">
        <v>0.5</v>
      </c>
      <c r="AJ135" s="39">
        <v>0.17</v>
      </c>
      <c r="AK135" s="39">
        <v>0.25</v>
      </c>
      <c r="AL135" s="39">
        <v>0.33</v>
      </c>
      <c r="AM135" s="39">
        <v>0.57999999999999996</v>
      </c>
      <c r="AN135" s="39">
        <v>0.25</v>
      </c>
      <c r="AO135" s="39">
        <v>0.5</v>
      </c>
      <c r="AP135" s="39">
        <v>0.42</v>
      </c>
      <c r="AQ135" s="39">
        <v>0.25</v>
      </c>
      <c r="AR135" s="39">
        <v>0.42</v>
      </c>
      <c r="AS135" s="39">
        <v>0.57999999999999996</v>
      </c>
      <c r="AT135" s="39">
        <v>0.17</v>
      </c>
      <c r="AU135" s="39">
        <v>0.25</v>
      </c>
      <c r="AV135" s="39">
        <v>0.33</v>
      </c>
      <c r="AW135" s="39">
        <v>0</v>
      </c>
      <c r="AX135" s="39">
        <v>0.33</v>
      </c>
      <c r="AY135" s="39">
        <v>0.25</v>
      </c>
      <c r="AZ135" s="39">
        <v>0.42</v>
      </c>
      <c r="BA135" s="39">
        <v>0.25</v>
      </c>
      <c r="BB135" s="39">
        <v>0.5</v>
      </c>
      <c r="BC135" s="39">
        <v>0</v>
      </c>
      <c r="BD135" s="39">
        <v>0.33</v>
      </c>
      <c r="BE135" s="39">
        <v>0.5</v>
      </c>
      <c r="BF135" s="39">
        <v>0.5</v>
      </c>
      <c r="BG135" s="39">
        <v>0.08</v>
      </c>
      <c r="BH135" s="39">
        <v>0.25</v>
      </c>
      <c r="BI135" s="39">
        <v>0.25</v>
      </c>
      <c r="BJ135" s="39">
        <v>0.33</v>
      </c>
      <c r="BK135" s="39">
        <v>0.25</v>
      </c>
      <c r="BL135" s="39">
        <v>0.42</v>
      </c>
      <c r="BM135" s="39">
        <v>0.25</v>
      </c>
      <c r="BN135" s="39">
        <v>0.17</v>
      </c>
      <c r="BO135" s="39">
        <v>0.17</v>
      </c>
      <c r="BP135" s="39">
        <v>0.57999999999999996</v>
      </c>
      <c r="BQ135" s="39">
        <v>0.5</v>
      </c>
      <c r="BR135" s="39">
        <v>0.25</v>
      </c>
      <c r="BS135" s="39">
        <v>0.25</v>
      </c>
      <c r="BT135" s="39">
        <v>0.08</v>
      </c>
      <c r="BU135" s="39">
        <v>0.5</v>
      </c>
      <c r="BV135" s="39">
        <v>0.17</v>
      </c>
      <c r="BW135" s="39">
        <v>0.33</v>
      </c>
      <c r="BX135" s="39">
        <v>0.08</v>
      </c>
      <c r="BY135" s="39">
        <v>0.17</v>
      </c>
      <c r="BZ135" s="39">
        <v>0.33</v>
      </c>
      <c r="CA135" s="39">
        <v>0.25</v>
      </c>
      <c r="CB135" s="39">
        <v>0.25</v>
      </c>
      <c r="CC135" s="39">
        <v>0.28000000000000003</v>
      </c>
      <c r="CD135" s="39">
        <v>0.3</v>
      </c>
      <c r="CE135" s="39">
        <v>0.31</v>
      </c>
      <c r="CF135" s="39">
        <v>0.24</v>
      </c>
    </row>
    <row r="136" spans="1:84" x14ac:dyDescent="0.25">
      <c r="A136" s="31" t="str">
        <f t="shared" si="2"/>
        <v>ESC MUL PROF ALFREDO NASSER5º anoB</v>
      </c>
      <c r="B136" s="31" t="s">
        <v>78</v>
      </c>
      <c r="C136" s="31" t="s">
        <v>125</v>
      </c>
      <c r="D136" s="31" t="s">
        <v>129</v>
      </c>
      <c r="E136" s="31" t="s">
        <v>217</v>
      </c>
      <c r="F136" s="31" t="s">
        <v>100</v>
      </c>
      <c r="G136" s="42">
        <v>22</v>
      </c>
      <c r="H136" s="42">
        <v>22</v>
      </c>
      <c r="I136" s="42">
        <v>18</v>
      </c>
      <c r="J136" s="42">
        <v>18</v>
      </c>
      <c r="K136" s="39">
        <v>0.18</v>
      </c>
      <c r="L136" s="39">
        <v>0.27</v>
      </c>
      <c r="M136" s="39">
        <v>0.23</v>
      </c>
      <c r="N136" s="39">
        <v>0.18</v>
      </c>
      <c r="O136" s="39">
        <v>0.27</v>
      </c>
      <c r="P136" s="39">
        <v>0.14000000000000001</v>
      </c>
      <c r="Q136" s="39">
        <v>0.41</v>
      </c>
      <c r="R136" s="39">
        <v>0.14000000000000001</v>
      </c>
      <c r="S136" s="39">
        <v>0.18</v>
      </c>
      <c r="T136" s="39">
        <v>0.32</v>
      </c>
      <c r="U136" s="39">
        <v>0.27</v>
      </c>
      <c r="V136" s="39">
        <v>0.45</v>
      </c>
      <c r="W136" s="39">
        <v>0.36</v>
      </c>
      <c r="X136" s="39">
        <v>0.32</v>
      </c>
      <c r="Y136" s="39">
        <v>0.32</v>
      </c>
      <c r="Z136" s="39">
        <v>0.32</v>
      </c>
      <c r="AA136" s="39">
        <v>0.5</v>
      </c>
      <c r="AB136" s="39">
        <v>0.27</v>
      </c>
      <c r="AC136" s="39">
        <v>0.36</v>
      </c>
      <c r="AD136" s="39">
        <v>0.41</v>
      </c>
      <c r="AE136" s="39">
        <v>0.18</v>
      </c>
      <c r="AF136" s="39">
        <v>0.45</v>
      </c>
      <c r="AG136" s="39">
        <v>0.14000000000000001</v>
      </c>
      <c r="AH136" s="39">
        <v>0.5</v>
      </c>
      <c r="AI136" s="39">
        <v>0.45</v>
      </c>
      <c r="AJ136" s="39">
        <v>0.36</v>
      </c>
      <c r="AK136" s="39">
        <v>0.32</v>
      </c>
      <c r="AL136" s="39">
        <v>0.27</v>
      </c>
      <c r="AM136" s="39">
        <v>0.32</v>
      </c>
      <c r="AN136" s="39">
        <v>0.32</v>
      </c>
      <c r="AO136" s="39">
        <v>0.14000000000000001</v>
      </c>
      <c r="AP136" s="39">
        <v>0.14000000000000001</v>
      </c>
      <c r="AQ136" s="39">
        <v>0.41</v>
      </c>
      <c r="AR136" s="39">
        <v>0.41</v>
      </c>
      <c r="AS136" s="39">
        <v>0.32</v>
      </c>
      <c r="AT136" s="39">
        <v>0.27</v>
      </c>
      <c r="AU136" s="39">
        <v>0.23</v>
      </c>
      <c r="AV136" s="39">
        <v>0.14000000000000001</v>
      </c>
      <c r="AW136" s="39">
        <v>0.18</v>
      </c>
      <c r="AX136" s="39">
        <v>0.41</v>
      </c>
      <c r="AY136" s="39">
        <v>0.23</v>
      </c>
      <c r="AZ136" s="39">
        <v>0.14000000000000001</v>
      </c>
      <c r="BA136" s="39">
        <v>0.14000000000000001</v>
      </c>
      <c r="BB136" s="39">
        <v>0.64</v>
      </c>
      <c r="BC136" s="39">
        <v>0.32</v>
      </c>
      <c r="BD136" s="39">
        <v>0.32</v>
      </c>
      <c r="BE136" s="39">
        <v>0.45</v>
      </c>
      <c r="BF136" s="39">
        <v>0.32</v>
      </c>
      <c r="BG136" s="39">
        <v>0.18</v>
      </c>
      <c r="BH136" s="39">
        <v>0.23</v>
      </c>
      <c r="BI136" s="39">
        <v>0.18</v>
      </c>
      <c r="BJ136" s="39">
        <v>0.18</v>
      </c>
      <c r="BK136" s="39">
        <v>0</v>
      </c>
      <c r="BL136" s="39">
        <v>0.09</v>
      </c>
      <c r="BM136" s="39">
        <v>0.32</v>
      </c>
      <c r="BN136" s="39">
        <v>0.05</v>
      </c>
      <c r="BO136" s="39">
        <v>0.32</v>
      </c>
      <c r="BP136" s="39">
        <v>0.27</v>
      </c>
      <c r="BQ136" s="39">
        <v>0.45</v>
      </c>
      <c r="BR136" s="39">
        <v>0.18</v>
      </c>
      <c r="BS136" s="39">
        <v>0.09</v>
      </c>
      <c r="BT136" s="39">
        <v>0.18</v>
      </c>
      <c r="BU136" s="39">
        <v>0.55000000000000004</v>
      </c>
      <c r="BV136" s="39">
        <v>0.23</v>
      </c>
      <c r="BW136" s="39">
        <v>0.18</v>
      </c>
      <c r="BX136" s="39">
        <v>0.14000000000000001</v>
      </c>
      <c r="BY136" s="39">
        <v>0.32</v>
      </c>
      <c r="BZ136" s="39">
        <v>0.32</v>
      </c>
      <c r="CA136" s="39">
        <v>0.14000000000000001</v>
      </c>
      <c r="CB136" s="39">
        <v>0.18</v>
      </c>
      <c r="CC136" s="39">
        <v>0.3</v>
      </c>
      <c r="CD136" s="39">
        <v>0.3</v>
      </c>
      <c r="CE136" s="39">
        <v>0.25</v>
      </c>
      <c r="CF136" s="39">
        <v>0.23</v>
      </c>
    </row>
    <row r="137" spans="1:84" x14ac:dyDescent="0.25">
      <c r="A137" s="31" t="str">
        <f t="shared" si="2"/>
        <v>ESC MUL TIRADENTES5º anoB</v>
      </c>
      <c r="B137" s="31" t="s">
        <v>78</v>
      </c>
      <c r="C137" s="31" t="s">
        <v>105</v>
      </c>
      <c r="D137" s="31" t="s">
        <v>108</v>
      </c>
      <c r="E137" s="31" t="s">
        <v>217</v>
      </c>
      <c r="F137" s="31" t="s">
        <v>100</v>
      </c>
      <c r="G137" s="42">
        <v>21</v>
      </c>
      <c r="H137" s="42">
        <v>21</v>
      </c>
      <c r="I137" s="42">
        <v>22</v>
      </c>
      <c r="J137" s="42">
        <v>22</v>
      </c>
      <c r="K137" s="39">
        <v>0.23</v>
      </c>
      <c r="L137" s="39">
        <v>0.05</v>
      </c>
      <c r="M137" s="39">
        <v>0.18</v>
      </c>
      <c r="N137" s="39">
        <v>0.27</v>
      </c>
      <c r="O137" s="39">
        <v>0.41</v>
      </c>
      <c r="P137" s="39">
        <v>0.09</v>
      </c>
      <c r="Q137" s="39">
        <v>0.32</v>
      </c>
      <c r="R137" s="39">
        <v>0.36</v>
      </c>
      <c r="S137" s="39">
        <v>0.32</v>
      </c>
      <c r="T137" s="39">
        <v>0.55000000000000004</v>
      </c>
      <c r="U137" s="39">
        <v>0.68</v>
      </c>
      <c r="V137" s="39">
        <v>0.32</v>
      </c>
      <c r="W137" s="39">
        <v>0.45</v>
      </c>
      <c r="X137" s="39">
        <v>0.5</v>
      </c>
      <c r="Y137" s="39">
        <v>0.23</v>
      </c>
      <c r="Z137" s="39">
        <v>0.27</v>
      </c>
      <c r="AA137" s="39">
        <v>0.45</v>
      </c>
      <c r="AB137" s="39">
        <v>0.18</v>
      </c>
      <c r="AC137" s="39">
        <v>0.27</v>
      </c>
      <c r="AD137" s="39">
        <v>0.55000000000000004</v>
      </c>
      <c r="AE137" s="39">
        <v>0.23</v>
      </c>
      <c r="AF137" s="39">
        <v>0.32</v>
      </c>
      <c r="AG137" s="39">
        <v>0.27</v>
      </c>
      <c r="AH137" s="39">
        <v>0.05</v>
      </c>
      <c r="AI137" s="39">
        <v>0.18</v>
      </c>
      <c r="AJ137" s="39">
        <v>0.27</v>
      </c>
      <c r="AK137" s="39">
        <v>0.27</v>
      </c>
      <c r="AL137" s="39">
        <v>0.23</v>
      </c>
      <c r="AM137" s="39">
        <v>0.27</v>
      </c>
      <c r="AN137" s="39">
        <v>0.36</v>
      </c>
      <c r="AO137" s="39">
        <v>0.18</v>
      </c>
      <c r="AP137" s="39">
        <v>0.09</v>
      </c>
      <c r="AQ137" s="39">
        <v>0.14000000000000001</v>
      </c>
      <c r="AR137" s="39">
        <v>0.32</v>
      </c>
      <c r="AS137" s="39">
        <v>0.36</v>
      </c>
      <c r="AT137" s="39">
        <v>0.05</v>
      </c>
      <c r="AU137" s="39">
        <v>0.23</v>
      </c>
      <c r="AV137" s="39">
        <v>0.36</v>
      </c>
      <c r="AW137" s="39">
        <v>0.09</v>
      </c>
      <c r="AX137" s="39">
        <v>0.36</v>
      </c>
      <c r="AY137" s="39">
        <v>0.09</v>
      </c>
      <c r="AZ137" s="39">
        <v>0.09</v>
      </c>
      <c r="BA137" s="39">
        <v>0.32</v>
      </c>
      <c r="BB137" s="39">
        <v>0.59</v>
      </c>
      <c r="BC137" s="39">
        <v>0.36</v>
      </c>
      <c r="BD137" s="39">
        <v>0.64</v>
      </c>
      <c r="BE137" s="39">
        <v>0.68</v>
      </c>
      <c r="BF137" s="39">
        <v>0.41</v>
      </c>
      <c r="BG137" s="39">
        <v>0.36</v>
      </c>
      <c r="BH137" s="39">
        <v>0.05</v>
      </c>
      <c r="BI137" s="39">
        <v>0.5</v>
      </c>
      <c r="BJ137" s="39">
        <v>0.27</v>
      </c>
      <c r="BK137" s="39">
        <v>0.27</v>
      </c>
      <c r="BL137" s="39">
        <v>0.32</v>
      </c>
      <c r="BM137" s="39">
        <v>0.32</v>
      </c>
      <c r="BN137" s="39">
        <v>0.32</v>
      </c>
      <c r="BO137" s="39">
        <v>0.23</v>
      </c>
      <c r="BP137" s="39">
        <v>0.68</v>
      </c>
      <c r="BQ137" s="39">
        <v>0.55000000000000004</v>
      </c>
      <c r="BR137" s="39">
        <v>0.41</v>
      </c>
      <c r="BS137" s="39">
        <v>0.27</v>
      </c>
      <c r="BT137" s="39">
        <v>0.14000000000000001</v>
      </c>
      <c r="BU137" s="39">
        <v>0.64</v>
      </c>
      <c r="BV137" s="39">
        <v>0.41</v>
      </c>
      <c r="BW137" s="39">
        <v>0.14000000000000001</v>
      </c>
      <c r="BX137" s="39">
        <v>0.09</v>
      </c>
      <c r="BY137" s="39">
        <v>0.23</v>
      </c>
      <c r="BZ137" s="39">
        <v>0.23</v>
      </c>
      <c r="CA137" s="39">
        <v>0.32</v>
      </c>
      <c r="CB137" s="39">
        <v>0.14000000000000001</v>
      </c>
      <c r="CC137" s="39">
        <v>0.33</v>
      </c>
      <c r="CD137" s="39">
        <v>0.23</v>
      </c>
      <c r="CE137" s="39">
        <v>0.37</v>
      </c>
      <c r="CF137" s="39">
        <v>0.26</v>
      </c>
    </row>
    <row r="138" spans="1:84" x14ac:dyDescent="0.25">
      <c r="A138" s="31" t="str">
        <f t="shared" si="2"/>
        <v>ESCOLA MUL CIRILO RIBEIRO SILVA5º anoA</v>
      </c>
      <c r="B138" s="31" t="s">
        <v>78</v>
      </c>
      <c r="C138" s="31" t="s">
        <v>85</v>
      </c>
      <c r="D138" s="31" t="s">
        <v>101</v>
      </c>
      <c r="E138" s="31" t="s">
        <v>217</v>
      </c>
      <c r="F138" s="31" t="s">
        <v>87</v>
      </c>
      <c r="G138" s="42">
        <v>17</v>
      </c>
      <c r="H138" s="42">
        <v>17</v>
      </c>
      <c r="I138" s="42">
        <v>7</v>
      </c>
      <c r="J138" s="42">
        <v>7</v>
      </c>
      <c r="K138" s="39">
        <v>0.35</v>
      </c>
      <c r="L138" s="39">
        <v>0.35</v>
      </c>
      <c r="M138" s="39">
        <v>0.53</v>
      </c>
      <c r="N138" s="39">
        <v>0.06</v>
      </c>
      <c r="O138" s="39">
        <v>0.53</v>
      </c>
      <c r="P138" s="39">
        <v>0.28999999999999998</v>
      </c>
      <c r="Q138" s="39">
        <v>0.47</v>
      </c>
      <c r="R138" s="39">
        <v>0.53</v>
      </c>
      <c r="S138" s="39">
        <v>0.12</v>
      </c>
      <c r="T138" s="39">
        <v>0.41</v>
      </c>
      <c r="U138" s="39">
        <v>0.28999999999999998</v>
      </c>
      <c r="V138" s="39">
        <v>0.47</v>
      </c>
      <c r="W138" s="39">
        <v>0.35</v>
      </c>
      <c r="X138" s="39">
        <v>0.82</v>
      </c>
      <c r="Y138" s="39">
        <v>0.47</v>
      </c>
      <c r="Z138" s="39">
        <v>0.41</v>
      </c>
      <c r="AA138" s="39">
        <v>0.12</v>
      </c>
      <c r="AB138" s="39">
        <v>0.12</v>
      </c>
      <c r="AC138" s="39">
        <v>0.28999999999999998</v>
      </c>
      <c r="AD138" s="39">
        <v>0.65</v>
      </c>
      <c r="AE138" s="39">
        <v>0.82</v>
      </c>
      <c r="AF138" s="39">
        <v>0.47</v>
      </c>
      <c r="AG138" s="39">
        <v>0.35</v>
      </c>
      <c r="AH138" s="39">
        <v>0.12</v>
      </c>
      <c r="AI138" s="39">
        <v>0.06</v>
      </c>
      <c r="AJ138" s="39">
        <v>0.28999999999999998</v>
      </c>
      <c r="AK138" s="39">
        <v>0.41</v>
      </c>
      <c r="AL138" s="39">
        <v>0.47</v>
      </c>
      <c r="AM138" s="39">
        <v>0.53</v>
      </c>
      <c r="AN138" s="39">
        <v>0.06</v>
      </c>
      <c r="AO138" s="39">
        <v>0.24</v>
      </c>
      <c r="AP138" s="39">
        <v>0.18</v>
      </c>
      <c r="AQ138" s="39">
        <v>0.47</v>
      </c>
      <c r="AR138" s="39">
        <v>0.28999999999999998</v>
      </c>
      <c r="AS138" s="39">
        <v>0.76</v>
      </c>
      <c r="AT138" s="39">
        <v>0.06</v>
      </c>
      <c r="AU138" s="39">
        <v>0.24</v>
      </c>
      <c r="AV138" s="39">
        <v>0.28999999999999998</v>
      </c>
      <c r="AW138" s="39">
        <v>0.28999999999999998</v>
      </c>
      <c r="AX138" s="39">
        <v>0.41</v>
      </c>
      <c r="AY138" s="39">
        <v>0.06</v>
      </c>
      <c r="AZ138" s="39">
        <v>0.24</v>
      </c>
      <c r="BA138" s="39">
        <v>0</v>
      </c>
      <c r="BB138" s="39">
        <v>0.41</v>
      </c>
      <c r="BC138" s="39">
        <v>0.06</v>
      </c>
      <c r="BD138" s="39">
        <v>0.18</v>
      </c>
      <c r="BE138" s="39">
        <v>0.41</v>
      </c>
      <c r="BF138" s="39">
        <v>0.24</v>
      </c>
      <c r="BG138" s="39">
        <v>0.12</v>
      </c>
      <c r="BH138" s="39">
        <v>0</v>
      </c>
      <c r="BI138" s="39">
        <v>0.35</v>
      </c>
      <c r="BJ138" s="39">
        <v>0.12</v>
      </c>
      <c r="BK138" s="39">
        <v>0.28999999999999998</v>
      </c>
      <c r="BL138" s="39">
        <v>0.28999999999999998</v>
      </c>
      <c r="BM138" s="39">
        <v>0.35</v>
      </c>
      <c r="BN138" s="39">
        <v>0.06</v>
      </c>
      <c r="BO138" s="39">
        <v>0.06</v>
      </c>
      <c r="BP138" s="39">
        <v>0.18</v>
      </c>
      <c r="BQ138" s="39">
        <v>0.12</v>
      </c>
      <c r="BR138" s="39">
        <v>0.28999999999999998</v>
      </c>
      <c r="BS138" s="39">
        <v>0.06</v>
      </c>
      <c r="BT138" s="39">
        <v>0</v>
      </c>
      <c r="BU138" s="39">
        <v>0.24</v>
      </c>
      <c r="BV138" s="39">
        <v>0.18</v>
      </c>
      <c r="BW138" s="39">
        <v>0.28999999999999998</v>
      </c>
      <c r="BX138" s="39">
        <v>0.18</v>
      </c>
      <c r="BY138" s="39">
        <v>0.12</v>
      </c>
      <c r="BZ138" s="39">
        <v>0.12</v>
      </c>
      <c r="CA138" s="39">
        <v>0.06</v>
      </c>
      <c r="CB138" s="39">
        <v>0.06</v>
      </c>
      <c r="CC138" s="39">
        <v>0.38</v>
      </c>
      <c r="CD138" s="39">
        <v>0.34</v>
      </c>
      <c r="CE138" s="39">
        <v>0.19</v>
      </c>
      <c r="CF138" s="39">
        <v>0.13</v>
      </c>
    </row>
    <row r="139" spans="1:84" x14ac:dyDescent="0.25">
      <c r="A139" s="31" t="str">
        <f t="shared" si="2"/>
        <v>ESC MUL MARIO PEDRO DE OLIVEIRA5º anoA</v>
      </c>
      <c r="B139" s="31" t="s">
        <v>78</v>
      </c>
      <c r="C139" s="31" t="s">
        <v>118</v>
      </c>
      <c r="D139" s="31" t="s">
        <v>119</v>
      </c>
      <c r="E139" s="31" t="s">
        <v>217</v>
      </c>
      <c r="F139" s="31" t="s">
        <v>87</v>
      </c>
      <c r="G139" s="42">
        <v>22</v>
      </c>
      <c r="H139" s="42">
        <v>22</v>
      </c>
      <c r="I139" s="42">
        <v>26</v>
      </c>
      <c r="J139" s="42">
        <v>26</v>
      </c>
      <c r="K139" s="39">
        <v>0.26</v>
      </c>
      <c r="L139" s="39">
        <v>0.3</v>
      </c>
      <c r="M139" s="39">
        <v>0.15</v>
      </c>
      <c r="N139" s="39">
        <v>0.22</v>
      </c>
      <c r="O139" s="39">
        <v>0.3</v>
      </c>
      <c r="P139" s="39">
        <v>7.0000000000000007E-2</v>
      </c>
      <c r="Q139" s="39">
        <v>0.26</v>
      </c>
      <c r="R139" s="39">
        <v>7.0000000000000007E-2</v>
      </c>
      <c r="S139" s="39">
        <v>0.11</v>
      </c>
      <c r="T139" s="39">
        <v>0.22</v>
      </c>
      <c r="U139" s="39">
        <v>0.44</v>
      </c>
      <c r="V139" s="39">
        <v>0.3</v>
      </c>
      <c r="W139" s="39">
        <v>0.33</v>
      </c>
      <c r="X139" s="39">
        <v>0.26</v>
      </c>
      <c r="Y139" s="39">
        <v>0.41</v>
      </c>
      <c r="Z139" s="39">
        <v>0.37</v>
      </c>
      <c r="AA139" s="39">
        <v>0.37</v>
      </c>
      <c r="AB139" s="39">
        <v>0.26</v>
      </c>
      <c r="AC139" s="39">
        <v>0.22</v>
      </c>
      <c r="AD139" s="39">
        <v>0.3</v>
      </c>
      <c r="AE139" s="39">
        <v>0.41</v>
      </c>
      <c r="AF139" s="39">
        <v>0.26</v>
      </c>
      <c r="AG139" s="39">
        <v>0.15</v>
      </c>
      <c r="AH139" s="39">
        <v>0.11</v>
      </c>
      <c r="AI139" s="39">
        <v>0.22</v>
      </c>
      <c r="AJ139" s="39">
        <v>0.22</v>
      </c>
      <c r="AK139" s="39">
        <v>0.48</v>
      </c>
      <c r="AL139" s="39">
        <v>0.33</v>
      </c>
      <c r="AM139" s="39">
        <v>0.52</v>
      </c>
      <c r="AN139" s="39">
        <v>0.22</v>
      </c>
      <c r="AO139" s="39">
        <v>0.19</v>
      </c>
      <c r="AP139" s="39">
        <v>0.19</v>
      </c>
      <c r="AQ139" s="39">
        <v>0.33</v>
      </c>
      <c r="AR139" s="39">
        <v>0.26</v>
      </c>
      <c r="AS139" s="39">
        <v>0.37</v>
      </c>
      <c r="AT139" s="39">
        <v>0.04</v>
      </c>
      <c r="AU139" s="39">
        <v>0.22</v>
      </c>
      <c r="AV139" s="39">
        <v>0.15</v>
      </c>
      <c r="AW139" s="39">
        <v>0.22</v>
      </c>
      <c r="AX139" s="39">
        <v>0.19</v>
      </c>
      <c r="AY139" s="39">
        <v>0.33</v>
      </c>
      <c r="AZ139" s="39">
        <v>0.26</v>
      </c>
      <c r="BA139" s="39">
        <v>0.19</v>
      </c>
      <c r="BB139" s="39">
        <v>0.67</v>
      </c>
      <c r="BC139" s="39">
        <v>0.41</v>
      </c>
      <c r="BD139" s="39">
        <v>0.74</v>
      </c>
      <c r="BE139" s="39">
        <v>0.59</v>
      </c>
      <c r="BF139" s="39">
        <v>0.67</v>
      </c>
      <c r="BG139" s="39">
        <v>0.3</v>
      </c>
      <c r="BH139" s="39">
        <v>0</v>
      </c>
      <c r="BI139" s="39">
        <v>0.56000000000000005</v>
      </c>
      <c r="BJ139" s="39">
        <v>0.3</v>
      </c>
      <c r="BK139" s="39">
        <v>0.33</v>
      </c>
      <c r="BL139" s="39">
        <v>0.48</v>
      </c>
      <c r="BM139" s="39">
        <v>0.33</v>
      </c>
      <c r="BN139" s="39">
        <v>0.19</v>
      </c>
      <c r="BO139" s="39">
        <v>0.04</v>
      </c>
      <c r="BP139" s="39">
        <v>0.41</v>
      </c>
      <c r="BQ139" s="39">
        <v>0.52</v>
      </c>
      <c r="BR139" s="39">
        <v>0.41</v>
      </c>
      <c r="BS139" s="39">
        <v>0.22</v>
      </c>
      <c r="BT139" s="39">
        <v>0.11</v>
      </c>
      <c r="BU139" s="39">
        <v>0.59</v>
      </c>
      <c r="BV139" s="39">
        <v>0.26</v>
      </c>
      <c r="BW139" s="39">
        <v>0.19</v>
      </c>
      <c r="BX139" s="39">
        <v>0.19</v>
      </c>
      <c r="BY139" s="39">
        <v>0.37</v>
      </c>
      <c r="BZ139" s="39">
        <v>0.3</v>
      </c>
      <c r="CA139" s="39">
        <v>0.33</v>
      </c>
      <c r="CB139" s="39">
        <v>0.15</v>
      </c>
      <c r="CC139" s="39">
        <v>0.26</v>
      </c>
      <c r="CD139" s="39">
        <v>0.25</v>
      </c>
      <c r="CE139" s="39">
        <v>0.39</v>
      </c>
      <c r="CF139" s="39">
        <v>0.27</v>
      </c>
    </row>
    <row r="140" spans="1:84" x14ac:dyDescent="0.25">
      <c r="A140" s="31" t="str">
        <f t="shared" si="2"/>
        <v>ESC MUL MARIA LIRA5º anoD</v>
      </c>
      <c r="B140" s="31" t="s">
        <v>78</v>
      </c>
      <c r="C140" s="31" t="s">
        <v>140</v>
      </c>
      <c r="D140" s="31" t="s">
        <v>142</v>
      </c>
      <c r="E140" s="31" t="s">
        <v>217</v>
      </c>
      <c r="F140" s="31" t="s">
        <v>103</v>
      </c>
      <c r="G140" s="42">
        <v>17</v>
      </c>
      <c r="H140" s="42">
        <v>17</v>
      </c>
      <c r="I140" s="42">
        <v>16</v>
      </c>
      <c r="J140" s="42">
        <v>16</v>
      </c>
      <c r="K140" s="39">
        <v>0.28000000000000003</v>
      </c>
      <c r="L140" s="39">
        <v>0.17</v>
      </c>
      <c r="M140" s="39">
        <v>0.44</v>
      </c>
      <c r="N140" s="39">
        <v>0.22</v>
      </c>
      <c r="O140" s="39">
        <v>0.22</v>
      </c>
      <c r="P140" s="39">
        <v>0.06</v>
      </c>
      <c r="Q140" s="39">
        <v>0.39</v>
      </c>
      <c r="R140" s="39">
        <v>0.22</v>
      </c>
      <c r="S140" s="39">
        <v>0.22</v>
      </c>
      <c r="T140" s="39">
        <v>0.22</v>
      </c>
      <c r="U140" s="39">
        <v>0.39</v>
      </c>
      <c r="V140" s="39">
        <v>0.28000000000000003</v>
      </c>
      <c r="W140" s="39">
        <v>0.06</v>
      </c>
      <c r="X140" s="39">
        <v>0.33</v>
      </c>
      <c r="Y140" s="39">
        <v>0.22</v>
      </c>
      <c r="Z140" s="39">
        <v>0.17</v>
      </c>
      <c r="AA140" s="39">
        <v>0.33</v>
      </c>
      <c r="AB140" s="39">
        <v>0.28000000000000003</v>
      </c>
      <c r="AC140" s="39">
        <v>0.17</v>
      </c>
      <c r="AD140" s="39">
        <v>0.5</v>
      </c>
      <c r="AE140" s="39">
        <v>0.39</v>
      </c>
      <c r="AF140" s="39">
        <v>0.28000000000000003</v>
      </c>
      <c r="AG140" s="39">
        <v>0.06</v>
      </c>
      <c r="AH140" s="39">
        <v>0.17</v>
      </c>
      <c r="AI140" s="39">
        <v>0.22</v>
      </c>
      <c r="AJ140" s="39">
        <v>0.17</v>
      </c>
      <c r="AK140" s="39">
        <v>0.33</v>
      </c>
      <c r="AL140" s="39">
        <v>0.22</v>
      </c>
      <c r="AM140" s="39">
        <v>0.33</v>
      </c>
      <c r="AN140" s="39">
        <v>0.17</v>
      </c>
      <c r="AO140" s="39">
        <v>0.22</v>
      </c>
      <c r="AP140" s="39">
        <v>0.22</v>
      </c>
      <c r="AQ140" s="39">
        <v>0.33</v>
      </c>
      <c r="AR140" s="39">
        <v>0.17</v>
      </c>
      <c r="AS140" s="39">
        <v>0.56000000000000005</v>
      </c>
      <c r="AT140" s="39">
        <v>0.39</v>
      </c>
      <c r="AU140" s="39">
        <v>0.17</v>
      </c>
      <c r="AV140" s="39">
        <v>0.17</v>
      </c>
      <c r="AW140" s="39">
        <v>0.33</v>
      </c>
      <c r="AX140" s="39">
        <v>0.22</v>
      </c>
      <c r="AY140" s="39">
        <v>0.28000000000000003</v>
      </c>
      <c r="AZ140" s="39">
        <v>0.11</v>
      </c>
      <c r="BA140" s="39">
        <v>0.33</v>
      </c>
      <c r="BB140" s="39">
        <v>0.67</v>
      </c>
      <c r="BC140" s="39">
        <v>0.28000000000000003</v>
      </c>
      <c r="BD140" s="39">
        <v>0.39</v>
      </c>
      <c r="BE140" s="39">
        <v>0.56000000000000005</v>
      </c>
      <c r="BF140" s="39">
        <v>0.39</v>
      </c>
      <c r="BG140" s="39">
        <v>0.22</v>
      </c>
      <c r="BH140" s="39">
        <v>0.17</v>
      </c>
      <c r="BI140" s="39">
        <v>0.39</v>
      </c>
      <c r="BJ140" s="39">
        <v>0.11</v>
      </c>
      <c r="BK140" s="39">
        <v>0.33</v>
      </c>
      <c r="BL140" s="39">
        <v>0.39</v>
      </c>
      <c r="BM140" s="39">
        <v>0.33</v>
      </c>
      <c r="BN140" s="39">
        <v>0.17</v>
      </c>
      <c r="BO140" s="39">
        <v>0.22</v>
      </c>
      <c r="BP140" s="39">
        <v>0.56000000000000005</v>
      </c>
      <c r="BQ140" s="39">
        <v>0.33</v>
      </c>
      <c r="BR140" s="39">
        <v>0.06</v>
      </c>
      <c r="BS140" s="39">
        <v>0.17</v>
      </c>
      <c r="BT140" s="39">
        <v>0.22</v>
      </c>
      <c r="BU140" s="39">
        <v>0.56000000000000005</v>
      </c>
      <c r="BV140" s="39">
        <v>0.22</v>
      </c>
      <c r="BW140" s="39">
        <v>0.33</v>
      </c>
      <c r="BX140" s="39">
        <v>0.17</v>
      </c>
      <c r="BY140" s="39">
        <v>0.22</v>
      </c>
      <c r="BZ140" s="39">
        <v>0.39</v>
      </c>
      <c r="CA140" s="39">
        <v>0.22</v>
      </c>
      <c r="CB140" s="39">
        <v>0.22</v>
      </c>
      <c r="CC140" s="39">
        <v>0.26</v>
      </c>
      <c r="CD140" s="39">
        <v>0.26</v>
      </c>
      <c r="CE140" s="39">
        <v>0.31</v>
      </c>
      <c r="CF140" s="39">
        <v>0.27</v>
      </c>
    </row>
    <row r="141" spans="1:84" x14ac:dyDescent="0.25">
      <c r="A141" s="31" t="str">
        <f t="shared" si="2"/>
        <v>ESC MUL LADISLAU DE OLIVEIRA5º anoA</v>
      </c>
      <c r="B141" s="31" t="s">
        <v>78</v>
      </c>
      <c r="C141" s="31" t="s">
        <v>140</v>
      </c>
      <c r="D141" s="31" t="s">
        <v>141</v>
      </c>
      <c r="E141" s="31" t="s">
        <v>217</v>
      </c>
      <c r="F141" s="31" t="s">
        <v>87</v>
      </c>
      <c r="G141" s="42">
        <v>21</v>
      </c>
      <c r="H141" s="42">
        <v>21</v>
      </c>
      <c r="I141" s="42">
        <v>21</v>
      </c>
      <c r="J141" s="42">
        <v>21</v>
      </c>
      <c r="K141" s="39">
        <v>0.28999999999999998</v>
      </c>
      <c r="L141" s="39">
        <v>0.19</v>
      </c>
      <c r="M141" s="39">
        <v>0.38</v>
      </c>
      <c r="N141" s="39">
        <v>0.1</v>
      </c>
      <c r="O141" s="39">
        <v>0.33</v>
      </c>
      <c r="P141" s="39">
        <v>0.19</v>
      </c>
      <c r="Q141" s="39">
        <v>0.52</v>
      </c>
      <c r="R141" s="39">
        <v>0.24</v>
      </c>
      <c r="S141" s="39">
        <v>0.24</v>
      </c>
      <c r="T141" s="39">
        <v>0.56999999999999995</v>
      </c>
      <c r="U141" s="39">
        <v>0.48</v>
      </c>
      <c r="V141" s="39">
        <v>0.52</v>
      </c>
      <c r="W141" s="39">
        <v>0.28999999999999998</v>
      </c>
      <c r="X141" s="39">
        <v>0.52</v>
      </c>
      <c r="Y141" s="39">
        <v>0.56999999999999995</v>
      </c>
      <c r="Z141" s="39">
        <v>0.43</v>
      </c>
      <c r="AA141" s="39">
        <v>0.43</v>
      </c>
      <c r="AB141" s="39">
        <v>0.24</v>
      </c>
      <c r="AC141" s="39">
        <v>0.28999999999999998</v>
      </c>
      <c r="AD141" s="39">
        <v>0.28999999999999998</v>
      </c>
      <c r="AE141" s="39">
        <v>0.38</v>
      </c>
      <c r="AF141" s="39">
        <v>0.43</v>
      </c>
      <c r="AG141" s="39">
        <v>0.24</v>
      </c>
      <c r="AH141" s="39">
        <v>0.24</v>
      </c>
      <c r="AI141" s="39">
        <v>0.43</v>
      </c>
      <c r="AJ141" s="39">
        <v>0.43</v>
      </c>
      <c r="AK141" s="39">
        <v>0.56999999999999995</v>
      </c>
      <c r="AL141" s="39">
        <v>0.43</v>
      </c>
      <c r="AM141" s="39">
        <v>0.52</v>
      </c>
      <c r="AN141" s="39">
        <v>0.24</v>
      </c>
      <c r="AO141" s="39">
        <v>0.24</v>
      </c>
      <c r="AP141" s="39">
        <v>0.05</v>
      </c>
      <c r="AQ141" s="39">
        <v>0.24</v>
      </c>
      <c r="AR141" s="39">
        <v>0.38</v>
      </c>
      <c r="AS141" s="39">
        <v>0.48</v>
      </c>
      <c r="AT141" s="39">
        <v>0.14000000000000001</v>
      </c>
      <c r="AU141" s="39">
        <v>0.24</v>
      </c>
      <c r="AV141" s="39">
        <v>0.28999999999999998</v>
      </c>
      <c r="AW141" s="39">
        <v>0.28999999999999998</v>
      </c>
      <c r="AX141" s="39">
        <v>0.38</v>
      </c>
      <c r="AY141" s="39">
        <v>0.28999999999999998</v>
      </c>
      <c r="AZ141" s="39">
        <v>0.24</v>
      </c>
      <c r="BA141" s="39">
        <v>0.28999999999999998</v>
      </c>
      <c r="BB141" s="39">
        <v>0.71</v>
      </c>
      <c r="BC141" s="39">
        <v>0.19</v>
      </c>
      <c r="BD141" s="39">
        <v>0.52</v>
      </c>
      <c r="BE141" s="39">
        <v>0.95</v>
      </c>
      <c r="BF141" s="39">
        <v>0.38</v>
      </c>
      <c r="BG141" s="39">
        <v>0.38</v>
      </c>
      <c r="BH141" s="39">
        <v>0.1</v>
      </c>
      <c r="BI141" s="39">
        <v>0.48</v>
      </c>
      <c r="BJ141" s="39">
        <v>0.28999999999999998</v>
      </c>
      <c r="BK141" s="39">
        <v>0.48</v>
      </c>
      <c r="BL141" s="39">
        <v>0.56999999999999995</v>
      </c>
      <c r="BM141" s="39">
        <v>0.33</v>
      </c>
      <c r="BN141" s="39">
        <v>0.28999999999999998</v>
      </c>
      <c r="BO141" s="39">
        <v>0.19</v>
      </c>
      <c r="BP141" s="39">
        <v>0.81</v>
      </c>
      <c r="BQ141" s="39">
        <v>0.48</v>
      </c>
      <c r="BR141" s="39">
        <v>0.38</v>
      </c>
      <c r="BS141" s="39">
        <v>0.05</v>
      </c>
      <c r="BT141" s="39">
        <v>0.28999999999999998</v>
      </c>
      <c r="BU141" s="39">
        <v>0.62</v>
      </c>
      <c r="BV141" s="39">
        <v>0.19</v>
      </c>
      <c r="BW141" s="39">
        <v>0.33</v>
      </c>
      <c r="BX141" s="39">
        <v>0.14000000000000001</v>
      </c>
      <c r="BY141" s="39">
        <v>0.1</v>
      </c>
      <c r="BZ141" s="39">
        <v>0.33</v>
      </c>
      <c r="CA141" s="39">
        <v>0.38</v>
      </c>
      <c r="CB141" s="39">
        <v>0.1</v>
      </c>
      <c r="CC141" s="39">
        <v>0.35</v>
      </c>
      <c r="CD141" s="39">
        <v>0.33</v>
      </c>
      <c r="CE141" s="39">
        <v>0.42</v>
      </c>
      <c r="CF141" s="39">
        <v>0.25</v>
      </c>
    </row>
    <row r="142" spans="1:84" x14ac:dyDescent="0.25">
      <c r="A142" s="31" t="str">
        <f t="shared" si="2"/>
        <v>ESCOLA MUNICIPAL EUSTAQUIO ANTONIO DE OLIVEIRA5º anoB</v>
      </c>
      <c r="B142" s="31" t="s">
        <v>78</v>
      </c>
      <c r="C142" s="31" t="s">
        <v>599</v>
      </c>
      <c r="D142" s="31" t="s">
        <v>480</v>
      </c>
      <c r="E142" s="31" t="s">
        <v>217</v>
      </c>
      <c r="F142" s="31" t="s">
        <v>100</v>
      </c>
      <c r="G142" s="42">
        <v>16</v>
      </c>
      <c r="H142" s="42">
        <v>16</v>
      </c>
      <c r="I142" s="42">
        <v>16</v>
      </c>
      <c r="J142" s="42">
        <v>16</v>
      </c>
      <c r="K142" s="39">
        <v>0.25</v>
      </c>
      <c r="L142" s="39">
        <v>0.38</v>
      </c>
      <c r="M142" s="39">
        <v>0.44</v>
      </c>
      <c r="N142" s="39">
        <v>0.06</v>
      </c>
      <c r="O142" s="39">
        <v>0.25</v>
      </c>
      <c r="P142" s="39">
        <v>0.13</v>
      </c>
      <c r="Q142" s="39">
        <v>0.06</v>
      </c>
      <c r="R142" s="39">
        <v>0.38</v>
      </c>
      <c r="S142" s="39">
        <v>0.31</v>
      </c>
      <c r="T142" s="39">
        <v>0.38</v>
      </c>
      <c r="U142" s="39">
        <v>0.63</v>
      </c>
      <c r="V142" s="39">
        <v>0.56000000000000005</v>
      </c>
      <c r="W142" s="39">
        <v>0.31</v>
      </c>
      <c r="X142" s="39">
        <v>0.5</v>
      </c>
      <c r="Y142" s="39">
        <v>0.44</v>
      </c>
      <c r="Z142" s="39">
        <v>0.13</v>
      </c>
      <c r="AA142" s="39">
        <v>0.31</v>
      </c>
      <c r="AB142" s="39">
        <v>0.06</v>
      </c>
      <c r="AC142" s="39">
        <v>0.5</v>
      </c>
      <c r="AD142" s="39">
        <v>0.63</v>
      </c>
      <c r="AE142" s="39">
        <v>0.5</v>
      </c>
      <c r="AF142" s="39">
        <v>0.56000000000000005</v>
      </c>
      <c r="AG142" s="39">
        <v>0.25</v>
      </c>
      <c r="AH142" s="39">
        <v>0.13</v>
      </c>
      <c r="AI142" s="39">
        <v>0.13</v>
      </c>
      <c r="AJ142" s="39">
        <v>0.38</v>
      </c>
      <c r="AK142" s="39">
        <v>0.81</v>
      </c>
      <c r="AL142" s="39">
        <v>0.44</v>
      </c>
      <c r="AM142" s="39">
        <v>0.69</v>
      </c>
      <c r="AN142" s="39">
        <v>0.31</v>
      </c>
      <c r="AO142" s="39">
        <v>0.19</v>
      </c>
      <c r="AP142" s="39">
        <v>0.25</v>
      </c>
      <c r="AQ142" s="39">
        <v>0.56000000000000005</v>
      </c>
      <c r="AR142" s="39">
        <v>0.38</v>
      </c>
      <c r="AS142" s="39">
        <v>0.25</v>
      </c>
      <c r="AT142" s="39">
        <v>0.38</v>
      </c>
      <c r="AU142" s="39">
        <v>0.31</v>
      </c>
      <c r="AV142" s="39">
        <v>0.31</v>
      </c>
      <c r="AW142" s="39">
        <v>0.19</v>
      </c>
      <c r="AX142" s="39">
        <v>0.31</v>
      </c>
      <c r="AY142" s="39">
        <v>0.19</v>
      </c>
      <c r="AZ142" s="39">
        <v>0.31</v>
      </c>
      <c r="BA142" s="39">
        <v>0.06</v>
      </c>
      <c r="BB142" s="39">
        <v>0.88</v>
      </c>
      <c r="BC142" s="39">
        <v>0.44</v>
      </c>
      <c r="BD142" s="39">
        <v>0.56000000000000005</v>
      </c>
      <c r="BE142" s="39">
        <v>0.56000000000000005</v>
      </c>
      <c r="BF142" s="39">
        <v>0.38</v>
      </c>
      <c r="BG142" s="39">
        <v>0.13</v>
      </c>
      <c r="BH142" s="39">
        <v>0.25</v>
      </c>
      <c r="BI142" s="39">
        <v>0.69</v>
      </c>
      <c r="BJ142" s="39">
        <v>0.44</v>
      </c>
      <c r="BK142" s="39">
        <v>0.5</v>
      </c>
      <c r="BL142" s="39">
        <v>0.56000000000000005</v>
      </c>
      <c r="BM142" s="39">
        <v>0.63</v>
      </c>
      <c r="BN142" s="39">
        <v>0.56000000000000005</v>
      </c>
      <c r="BO142" s="39">
        <v>0.13</v>
      </c>
      <c r="BP142" s="39">
        <v>0.69</v>
      </c>
      <c r="BQ142" s="39">
        <v>0.38</v>
      </c>
      <c r="BR142" s="39">
        <v>0.31</v>
      </c>
      <c r="BS142" s="39">
        <v>0.19</v>
      </c>
      <c r="BT142" s="39">
        <v>0.19</v>
      </c>
      <c r="BU142" s="39">
        <v>0.69</v>
      </c>
      <c r="BV142" s="39">
        <v>0.31</v>
      </c>
      <c r="BW142" s="39">
        <v>0.06</v>
      </c>
      <c r="BX142" s="39">
        <v>0.19</v>
      </c>
      <c r="BY142" s="39">
        <v>0.31</v>
      </c>
      <c r="BZ142" s="39">
        <v>0.38</v>
      </c>
      <c r="CA142" s="39">
        <v>0.13</v>
      </c>
      <c r="CB142" s="39">
        <v>0.25</v>
      </c>
      <c r="CC142" s="39">
        <v>0.33</v>
      </c>
      <c r="CD142" s="39">
        <v>0.37</v>
      </c>
      <c r="CE142" s="39">
        <v>0.43</v>
      </c>
      <c r="CF142" s="39">
        <v>0.27</v>
      </c>
    </row>
    <row r="143" spans="1:84" x14ac:dyDescent="0.25">
      <c r="A143" s="31" t="str">
        <f t="shared" si="2"/>
        <v>ESC MUL CLEMENTE MARZOLA5º anoMATUTINO</v>
      </c>
      <c r="B143" s="31" t="s">
        <v>78</v>
      </c>
      <c r="C143" s="31" t="s">
        <v>136</v>
      </c>
      <c r="D143" s="31" t="s">
        <v>137</v>
      </c>
      <c r="E143" s="31" t="s">
        <v>217</v>
      </c>
      <c r="F143" s="31" t="s">
        <v>162</v>
      </c>
      <c r="G143" s="43">
        <v>5</v>
      </c>
      <c r="H143" s="43">
        <v>5</v>
      </c>
      <c r="I143" s="43">
        <v>4</v>
      </c>
      <c r="J143" s="43">
        <v>4</v>
      </c>
      <c r="K143" s="39">
        <v>0.8</v>
      </c>
      <c r="L143" s="39">
        <v>0</v>
      </c>
      <c r="M143" s="39">
        <v>0.4</v>
      </c>
      <c r="N143" s="39">
        <v>0.2</v>
      </c>
      <c r="O143" s="39">
        <v>0.6</v>
      </c>
      <c r="P143" s="39">
        <v>0.2</v>
      </c>
      <c r="Q143" s="39">
        <v>0.6</v>
      </c>
      <c r="R143" s="39">
        <v>0.8</v>
      </c>
      <c r="S143" s="39">
        <v>0.6</v>
      </c>
      <c r="T143" s="39">
        <v>0.8</v>
      </c>
      <c r="U143" s="39">
        <v>0.6</v>
      </c>
      <c r="V143" s="39">
        <v>1</v>
      </c>
      <c r="W143" s="39">
        <v>0.6</v>
      </c>
      <c r="X143" s="39">
        <v>0.4</v>
      </c>
      <c r="Y143" s="39">
        <v>0.6</v>
      </c>
      <c r="Z143" s="39">
        <v>0.4</v>
      </c>
      <c r="AA143" s="39">
        <v>0.2</v>
      </c>
      <c r="AB143" s="39">
        <v>0</v>
      </c>
      <c r="AC143" s="39">
        <v>0.8</v>
      </c>
      <c r="AD143" s="39">
        <v>0.4</v>
      </c>
      <c r="AE143" s="39">
        <v>0.8</v>
      </c>
      <c r="AF143" s="39">
        <v>1</v>
      </c>
      <c r="AG143" s="39">
        <v>0.4</v>
      </c>
      <c r="AH143" s="39">
        <v>0.4</v>
      </c>
      <c r="AI143" s="39">
        <v>0.2</v>
      </c>
      <c r="AJ143" s="39">
        <v>0.2</v>
      </c>
      <c r="AK143" s="39">
        <v>0.8</v>
      </c>
      <c r="AL143" s="39">
        <v>0.6</v>
      </c>
      <c r="AM143" s="39">
        <v>0.6</v>
      </c>
      <c r="AN143" s="39">
        <v>0.2</v>
      </c>
      <c r="AO143" s="39">
        <v>0.2</v>
      </c>
      <c r="AP143" s="39">
        <v>0</v>
      </c>
      <c r="AQ143" s="39">
        <v>0.6</v>
      </c>
      <c r="AR143" s="39">
        <v>0.4</v>
      </c>
      <c r="AS143" s="39">
        <v>0.6</v>
      </c>
      <c r="AT143" s="39">
        <v>0</v>
      </c>
      <c r="AU143" s="39">
        <v>0.2</v>
      </c>
      <c r="AV143" s="39">
        <v>0.2</v>
      </c>
      <c r="AW143" s="39">
        <v>0.2</v>
      </c>
      <c r="AX143" s="39">
        <v>0.4</v>
      </c>
      <c r="AY143" s="39">
        <v>0.8</v>
      </c>
      <c r="AZ143" s="39">
        <v>0.2</v>
      </c>
      <c r="BA143" s="39">
        <v>0</v>
      </c>
      <c r="BB143" s="39">
        <v>0.4</v>
      </c>
      <c r="BC143" s="39">
        <v>0.4</v>
      </c>
      <c r="BD143" s="39">
        <v>0.8</v>
      </c>
      <c r="BE143" s="39">
        <v>0.8</v>
      </c>
      <c r="BF143" s="39">
        <v>0.6</v>
      </c>
      <c r="BG143" s="39">
        <v>0.4</v>
      </c>
      <c r="BH143" s="39">
        <v>0.2</v>
      </c>
      <c r="BI143" s="39">
        <v>0.8</v>
      </c>
      <c r="BJ143" s="39">
        <v>0.2</v>
      </c>
      <c r="BK143" s="39">
        <v>0.8</v>
      </c>
      <c r="BL143" s="39">
        <v>0.6</v>
      </c>
      <c r="BM143" s="39">
        <v>0.8</v>
      </c>
      <c r="BN143" s="39">
        <v>0.4</v>
      </c>
      <c r="BO143" s="39">
        <v>0.6</v>
      </c>
      <c r="BP143" s="39">
        <v>0.8</v>
      </c>
      <c r="BQ143" s="39">
        <v>0.4</v>
      </c>
      <c r="BR143" s="39">
        <v>0.4</v>
      </c>
      <c r="BS143" s="39">
        <v>0</v>
      </c>
      <c r="BT143" s="39">
        <v>0</v>
      </c>
      <c r="BU143" s="39">
        <v>0.8</v>
      </c>
      <c r="BV143" s="39">
        <v>0.8</v>
      </c>
      <c r="BW143" s="39">
        <v>0.4</v>
      </c>
      <c r="BX143" s="39">
        <v>0</v>
      </c>
      <c r="BY143" s="39">
        <v>0</v>
      </c>
      <c r="BZ143" s="39">
        <v>0.4</v>
      </c>
      <c r="CA143" s="39">
        <v>0</v>
      </c>
      <c r="CB143" s="39">
        <v>0</v>
      </c>
      <c r="CC143" s="39">
        <v>0.5</v>
      </c>
      <c r="CD143" s="39">
        <v>0.4</v>
      </c>
      <c r="CE143" s="39">
        <v>0.52</v>
      </c>
      <c r="CF143" s="39">
        <v>0.24</v>
      </c>
    </row>
    <row r="144" spans="1:84" x14ac:dyDescent="0.25">
      <c r="A144" s="31" t="str">
        <f t="shared" si="2"/>
        <v>ESC MUL MARIA LIRA5º anoA</v>
      </c>
      <c r="B144" s="31" t="s">
        <v>78</v>
      </c>
      <c r="C144" s="31" t="s">
        <v>140</v>
      </c>
      <c r="D144" s="31" t="s">
        <v>142</v>
      </c>
      <c r="E144" s="31" t="s">
        <v>217</v>
      </c>
      <c r="F144" s="31" t="s">
        <v>87</v>
      </c>
      <c r="G144" s="42">
        <v>17</v>
      </c>
      <c r="H144" s="42">
        <v>17</v>
      </c>
      <c r="I144" s="42">
        <v>18</v>
      </c>
      <c r="J144" s="42">
        <v>18</v>
      </c>
      <c r="K144" s="39">
        <v>0.44</v>
      </c>
      <c r="L144" s="39">
        <v>0.33</v>
      </c>
      <c r="M144" s="39">
        <v>0.17</v>
      </c>
      <c r="N144" s="39">
        <v>0.06</v>
      </c>
      <c r="O144" s="39">
        <v>0.39</v>
      </c>
      <c r="P144" s="39">
        <v>0.06</v>
      </c>
      <c r="Q144" s="39">
        <v>0.22</v>
      </c>
      <c r="R144" s="39">
        <v>0.39</v>
      </c>
      <c r="S144" s="39">
        <v>0.22</v>
      </c>
      <c r="T144" s="39">
        <v>0.39</v>
      </c>
      <c r="U144" s="39">
        <v>0.56000000000000005</v>
      </c>
      <c r="V144" s="39">
        <v>0.22</v>
      </c>
      <c r="W144" s="39">
        <v>0.22</v>
      </c>
      <c r="X144" s="39">
        <v>0.56000000000000005</v>
      </c>
      <c r="Y144" s="39">
        <v>0.39</v>
      </c>
      <c r="Z144" s="39">
        <v>0.22</v>
      </c>
      <c r="AA144" s="39">
        <v>0.22</v>
      </c>
      <c r="AB144" s="39">
        <v>0.28000000000000003</v>
      </c>
      <c r="AC144" s="39">
        <v>0.17</v>
      </c>
      <c r="AD144" s="39">
        <v>0.39</v>
      </c>
      <c r="AE144" s="39">
        <v>0.39</v>
      </c>
      <c r="AF144" s="39">
        <v>0.67</v>
      </c>
      <c r="AG144" s="39">
        <v>0.17</v>
      </c>
      <c r="AH144" s="39">
        <v>0.11</v>
      </c>
      <c r="AI144" s="39">
        <v>0.39</v>
      </c>
      <c r="AJ144" s="39">
        <v>0.28000000000000003</v>
      </c>
      <c r="AK144" s="39">
        <v>0.5</v>
      </c>
      <c r="AL144" s="39">
        <v>0.33</v>
      </c>
      <c r="AM144" s="39">
        <v>0.67</v>
      </c>
      <c r="AN144" s="39">
        <v>0.33</v>
      </c>
      <c r="AO144" s="39">
        <v>0.11</v>
      </c>
      <c r="AP144" s="39">
        <v>0.22</v>
      </c>
      <c r="AQ144" s="39">
        <v>0.22</v>
      </c>
      <c r="AR144" s="39">
        <v>0.11</v>
      </c>
      <c r="AS144" s="39">
        <v>0.22</v>
      </c>
      <c r="AT144" s="39">
        <v>0.28000000000000003</v>
      </c>
      <c r="AU144" s="39">
        <v>0.33</v>
      </c>
      <c r="AV144" s="39">
        <v>0.33</v>
      </c>
      <c r="AW144" s="39">
        <v>0.28000000000000003</v>
      </c>
      <c r="AX144" s="39">
        <v>0.39</v>
      </c>
      <c r="AY144" s="39">
        <v>0.39</v>
      </c>
      <c r="AZ144" s="39">
        <v>0.33</v>
      </c>
      <c r="BA144" s="39">
        <v>0.11</v>
      </c>
      <c r="BB144" s="39">
        <v>0.67</v>
      </c>
      <c r="BC144" s="39">
        <v>0.44</v>
      </c>
      <c r="BD144" s="39">
        <v>0.56000000000000005</v>
      </c>
      <c r="BE144" s="39">
        <v>0.83</v>
      </c>
      <c r="BF144" s="39">
        <v>0.67</v>
      </c>
      <c r="BG144" s="39">
        <v>0.39</v>
      </c>
      <c r="BH144" s="39">
        <v>0.22</v>
      </c>
      <c r="BI144" s="39">
        <v>0.56000000000000005</v>
      </c>
      <c r="BJ144" s="39">
        <v>0.28000000000000003</v>
      </c>
      <c r="BK144" s="39">
        <v>0.5</v>
      </c>
      <c r="BL144" s="39">
        <v>0.78</v>
      </c>
      <c r="BM144" s="39">
        <v>0.17</v>
      </c>
      <c r="BN144" s="39">
        <v>0.44</v>
      </c>
      <c r="BO144" s="39">
        <v>0.11</v>
      </c>
      <c r="BP144" s="39">
        <v>0.56000000000000005</v>
      </c>
      <c r="BQ144" s="39">
        <v>0.39</v>
      </c>
      <c r="BR144" s="39">
        <v>0.5</v>
      </c>
      <c r="BS144" s="39">
        <v>0.28000000000000003</v>
      </c>
      <c r="BT144" s="39">
        <v>0.28000000000000003</v>
      </c>
      <c r="BU144" s="39">
        <v>0.78</v>
      </c>
      <c r="BV144" s="39">
        <v>0.22</v>
      </c>
      <c r="BW144" s="39">
        <v>0.11</v>
      </c>
      <c r="BX144" s="39">
        <v>0.06</v>
      </c>
      <c r="BY144" s="39">
        <v>0</v>
      </c>
      <c r="BZ144" s="39">
        <v>0.28000000000000003</v>
      </c>
      <c r="CA144" s="39">
        <v>0.28000000000000003</v>
      </c>
      <c r="CB144" s="39">
        <v>0.22</v>
      </c>
      <c r="CC144" s="39">
        <v>0.28999999999999998</v>
      </c>
      <c r="CD144" s="39">
        <v>0.32</v>
      </c>
      <c r="CE144" s="39">
        <v>0.44</v>
      </c>
      <c r="CF144" s="39">
        <v>0.25</v>
      </c>
    </row>
    <row r="145" spans="1:84" x14ac:dyDescent="0.25">
      <c r="A145" s="31" t="str">
        <f t="shared" si="2"/>
        <v>ESCOLA MUNICIPAL DOMINGOS MARTINS5º anoÚNICA</v>
      </c>
      <c r="B145" s="31" t="s">
        <v>78</v>
      </c>
      <c r="C145" s="31" t="s">
        <v>79</v>
      </c>
      <c r="D145" s="31" t="s">
        <v>99</v>
      </c>
      <c r="E145" s="31" t="s">
        <v>217</v>
      </c>
      <c r="F145" s="31" t="s">
        <v>134</v>
      </c>
      <c r="G145" s="42">
        <v>14</v>
      </c>
      <c r="H145" s="42">
        <v>14</v>
      </c>
      <c r="I145" s="42">
        <v>13</v>
      </c>
      <c r="J145" s="42">
        <v>13</v>
      </c>
      <c r="K145" s="39">
        <v>0.93</v>
      </c>
      <c r="L145" s="39">
        <v>0.5</v>
      </c>
      <c r="M145" s="39">
        <v>0.14000000000000001</v>
      </c>
      <c r="N145" s="39">
        <v>0.14000000000000001</v>
      </c>
      <c r="O145" s="39">
        <v>0.79</v>
      </c>
      <c r="P145" s="39">
        <v>0.36</v>
      </c>
      <c r="Q145" s="39">
        <v>0.71</v>
      </c>
      <c r="R145" s="39">
        <v>0.14000000000000001</v>
      </c>
      <c r="S145" s="39">
        <v>0.36</v>
      </c>
      <c r="T145" s="39">
        <v>0.64</v>
      </c>
      <c r="U145" s="39">
        <v>0.21</v>
      </c>
      <c r="V145" s="39">
        <v>0.79</v>
      </c>
      <c r="W145" s="39">
        <v>0.21</v>
      </c>
      <c r="X145" s="39">
        <v>0.28999999999999998</v>
      </c>
      <c r="Y145" s="39">
        <v>0.21</v>
      </c>
      <c r="Z145" s="39">
        <v>0.36</v>
      </c>
      <c r="AA145" s="39">
        <v>0.43</v>
      </c>
      <c r="AB145" s="39">
        <v>0.36</v>
      </c>
      <c r="AC145" s="39">
        <v>0.64</v>
      </c>
      <c r="AD145" s="39">
        <v>0.28999999999999998</v>
      </c>
      <c r="AE145" s="39">
        <v>0.71</v>
      </c>
      <c r="AF145" s="39">
        <v>0.93</v>
      </c>
      <c r="AG145" s="39">
        <v>0.79</v>
      </c>
      <c r="AH145" s="39">
        <v>0.28999999999999998</v>
      </c>
      <c r="AI145" s="39">
        <v>0.21</v>
      </c>
      <c r="AJ145" s="39">
        <v>7.0000000000000007E-2</v>
      </c>
      <c r="AK145" s="39">
        <v>0.36</v>
      </c>
      <c r="AL145" s="39">
        <v>0.28999999999999998</v>
      </c>
      <c r="AM145" s="39">
        <v>0.14000000000000001</v>
      </c>
      <c r="AN145" s="39">
        <v>0.86</v>
      </c>
      <c r="AO145" s="39">
        <v>0.86</v>
      </c>
      <c r="AP145" s="39">
        <v>0.28999999999999998</v>
      </c>
      <c r="AQ145" s="39">
        <v>0.21</v>
      </c>
      <c r="AR145" s="39">
        <v>0.28999999999999998</v>
      </c>
      <c r="AS145" s="39">
        <v>0.28999999999999998</v>
      </c>
      <c r="AT145" s="39">
        <v>0.5</v>
      </c>
      <c r="AU145" s="39">
        <v>0.21</v>
      </c>
      <c r="AV145" s="39">
        <v>0.14000000000000001</v>
      </c>
      <c r="AW145" s="39">
        <v>0.28999999999999998</v>
      </c>
      <c r="AX145" s="39">
        <v>0.5</v>
      </c>
      <c r="AY145" s="39">
        <v>0.56999999999999995</v>
      </c>
      <c r="AZ145" s="39">
        <v>0.28999999999999998</v>
      </c>
      <c r="BA145" s="39">
        <v>0.21</v>
      </c>
      <c r="BB145" s="39">
        <v>0.43</v>
      </c>
      <c r="BC145" s="39">
        <v>0.21</v>
      </c>
      <c r="BD145" s="39">
        <v>0.36</v>
      </c>
      <c r="BE145" s="39">
        <v>0.5</v>
      </c>
      <c r="BF145" s="39">
        <v>0.36</v>
      </c>
      <c r="BG145" s="39">
        <v>0.21</v>
      </c>
      <c r="BH145" s="39">
        <v>0</v>
      </c>
      <c r="BI145" s="39">
        <v>0.36</v>
      </c>
      <c r="BJ145" s="39">
        <v>0.21</v>
      </c>
      <c r="BK145" s="39">
        <v>0.56999999999999995</v>
      </c>
      <c r="BL145" s="39">
        <v>0.28999999999999998</v>
      </c>
      <c r="BM145" s="39">
        <v>0.14000000000000001</v>
      </c>
      <c r="BN145" s="39">
        <v>0.21</v>
      </c>
      <c r="BO145" s="39">
        <v>0.14000000000000001</v>
      </c>
      <c r="BP145" s="39">
        <v>0.56999999999999995</v>
      </c>
      <c r="BQ145" s="39">
        <v>0.43</v>
      </c>
      <c r="BR145" s="39">
        <v>0.21</v>
      </c>
      <c r="BS145" s="39">
        <v>0.14000000000000001</v>
      </c>
      <c r="BT145" s="39">
        <v>0.28999999999999998</v>
      </c>
      <c r="BU145" s="39">
        <v>0.36</v>
      </c>
      <c r="BV145" s="39">
        <v>0.28999999999999998</v>
      </c>
      <c r="BW145" s="39">
        <v>0.28999999999999998</v>
      </c>
      <c r="BX145" s="39">
        <v>0.21</v>
      </c>
      <c r="BY145" s="39">
        <v>0.64</v>
      </c>
      <c r="BZ145" s="39">
        <v>0.56999999999999995</v>
      </c>
      <c r="CA145" s="39">
        <v>0.14000000000000001</v>
      </c>
      <c r="CB145" s="39">
        <v>7.0000000000000007E-2</v>
      </c>
      <c r="CC145" s="39">
        <v>0.43</v>
      </c>
      <c r="CD145" s="39">
        <v>0.41</v>
      </c>
      <c r="CE145" s="39">
        <v>0.31</v>
      </c>
      <c r="CF145" s="39">
        <v>0.3</v>
      </c>
    </row>
    <row r="146" spans="1:84" x14ac:dyDescent="0.25">
      <c r="A146" s="31" t="str">
        <f t="shared" si="2"/>
        <v>ESC MUL GREGORIO DE ASSIS5º anoB</v>
      </c>
      <c r="B146" s="31" t="s">
        <v>78</v>
      </c>
      <c r="C146" s="31" t="s">
        <v>125</v>
      </c>
      <c r="D146" s="31" t="s">
        <v>126</v>
      </c>
      <c r="E146" s="31" t="s">
        <v>217</v>
      </c>
      <c r="F146" s="31" t="s">
        <v>100</v>
      </c>
      <c r="G146" s="42">
        <v>13</v>
      </c>
      <c r="H146" s="42">
        <v>13</v>
      </c>
      <c r="I146" s="42">
        <v>13</v>
      </c>
      <c r="J146" s="42">
        <v>13</v>
      </c>
      <c r="K146" s="39">
        <v>0.15</v>
      </c>
      <c r="L146" s="39">
        <v>0</v>
      </c>
      <c r="M146" s="39">
        <v>0.46</v>
      </c>
      <c r="N146" s="39">
        <v>0.31</v>
      </c>
      <c r="O146" s="39">
        <v>0.15</v>
      </c>
      <c r="P146" s="39">
        <v>0.08</v>
      </c>
      <c r="Q146" s="39">
        <v>0</v>
      </c>
      <c r="R146" s="39">
        <v>0.15</v>
      </c>
      <c r="S146" s="39">
        <v>0.15</v>
      </c>
      <c r="T146" s="39">
        <v>0.15</v>
      </c>
      <c r="U146" s="39">
        <v>0.54</v>
      </c>
      <c r="V146" s="39">
        <v>0.38</v>
      </c>
      <c r="W146" s="39">
        <v>0.23</v>
      </c>
      <c r="X146" s="39">
        <v>0.54</v>
      </c>
      <c r="Y146" s="39">
        <v>0.15</v>
      </c>
      <c r="Z146" s="39">
        <v>0.15</v>
      </c>
      <c r="AA146" s="39">
        <v>0.23</v>
      </c>
      <c r="AB146" s="39">
        <v>0.31</v>
      </c>
      <c r="AC146" s="39">
        <v>0.23</v>
      </c>
      <c r="AD146" s="39">
        <v>0.15</v>
      </c>
      <c r="AE146" s="39">
        <v>0.46</v>
      </c>
      <c r="AF146" s="39">
        <v>0.62</v>
      </c>
      <c r="AG146" s="39">
        <v>0.54</v>
      </c>
      <c r="AH146" s="39">
        <v>0.31</v>
      </c>
      <c r="AI146" s="39">
        <v>0.23</v>
      </c>
      <c r="AJ146" s="39">
        <v>0.23</v>
      </c>
      <c r="AK146" s="39">
        <v>0.38</v>
      </c>
      <c r="AL146" s="39">
        <v>0.54</v>
      </c>
      <c r="AM146" s="39">
        <v>0.23</v>
      </c>
      <c r="AN146" s="39">
        <v>0.15</v>
      </c>
      <c r="AO146" s="39">
        <v>0.23</v>
      </c>
      <c r="AP146" s="39">
        <v>0.15</v>
      </c>
      <c r="AQ146" s="39">
        <v>0.31</v>
      </c>
      <c r="AR146" s="39">
        <v>0.31</v>
      </c>
      <c r="AS146" s="39">
        <v>0.31</v>
      </c>
      <c r="AT146" s="39">
        <v>0.08</v>
      </c>
      <c r="AU146" s="39">
        <v>0.31</v>
      </c>
      <c r="AV146" s="39">
        <v>0.46</v>
      </c>
      <c r="AW146" s="39">
        <v>0.08</v>
      </c>
      <c r="AX146" s="39">
        <v>0.38</v>
      </c>
      <c r="AY146" s="39">
        <v>0.23</v>
      </c>
      <c r="AZ146" s="39">
        <v>0.38</v>
      </c>
      <c r="BA146" s="39">
        <v>0.23</v>
      </c>
      <c r="BB146" s="39">
        <v>0.62</v>
      </c>
      <c r="BC146" s="39">
        <v>0.54</v>
      </c>
      <c r="BD146" s="39">
        <v>0.31</v>
      </c>
      <c r="BE146" s="39">
        <v>0.38</v>
      </c>
      <c r="BF146" s="39">
        <v>0.46</v>
      </c>
      <c r="BG146" s="39">
        <v>0</v>
      </c>
      <c r="BH146" s="39">
        <v>0.08</v>
      </c>
      <c r="BI146" s="39">
        <v>0.31</v>
      </c>
      <c r="BJ146" s="39">
        <v>0.38</v>
      </c>
      <c r="BK146" s="39">
        <v>0.54</v>
      </c>
      <c r="BL146" s="39">
        <v>0.15</v>
      </c>
      <c r="BM146" s="39">
        <v>0.31</v>
      </c>
      <c r="BN146" s="39">
        <v>0.31</v>
      </c>
      <c r="BO146" s="39">
        <v>0</v>
      </c>
      <c r="BP146" s="39">
        <v>0.69</v>
      </c>
      <c r="BQ146" s="39">
        <v>0.23</v>
      </c>
      <c r="BR146" s="39">
        <v>0.08</v>
      </c>
      <c r="BS146" s="39">
        <v>0.38</v>
      </c>
      <c r="BT146" s="39">
        <v>0.23</v>
      </c>
      <c r="BU146" s="39">
        <v>0.54</v>
      </c>
      <c r="BV146" s="39">
        <v>0.46</v>
      </c>
      <c r="BW146" s="39">
        <v>0.15</v>
      </c>
      <c r="BX146" s="39">
        <v>0.38</v>
      </c>
      <c r="BY146" s="39">
        <v>0.31</v>
      </c>
      <c r="BZ146" s="39">
        <v>0.08</v>
      </c>
      <c r="CA146" s="39">
        <v>0.31</v>
      </c>
      <c r="CB146" s="39">
        <v>0.08</v>
      </c>
      <c r="CC146" s="39">
        <v>0.23</v>
      </c>
      <c r="CD146" s="39">
        <v>0.32</v>
      </c>
      <c r="CE146" s="39">
        <v>0.31</v>
      </c>
      <c r="CF146" s="39">
        <v>0.28999999999999998</v>
      </c>
    </row>
    <row r="147" spans="1:84" x14ac:dyDescent="0.25">
      <c r="A147" s="31" t="str">
        <f t="shared" si="2"/>
        <v>ESC MUL GREGORIO DE ASSIS5º anoA</v>
      </c>
      <c r="B147" s="31" t="s">
        <v>78</v>
      </c>
      <c r="C147" s="31" t="s">
        <v>125</v>
      </c>
      <c r="D147" s="31" t="s">
        <v>126</v>
      </c>
      <c r="E147" s="31" t="s">
        <v>217</v>
      </c>
      <c r="F147" s="31" t="s">
        <v>87</v>
      </c>
      <c r="G147" s="42">
        <v>18</v>
      </c>
      <c r="H147" s="42">
        <v>18</v>
      </c>
      <c r="I147" s="42">
        <v>18</v>
      </c>
      <c r="J147" s="42">
        <v>18</v>
      </c>
      <c r="K147" s="39">
        <v>0.06</v>
      </c>
      <c r="L147" s="39">
        <v>0.28000000000000003</v>
      </c>
      <c r="M147" s="39">
        <v>0.39</v>
      </c>
      <c r="N147" s="39">
        <v>0.33</v>
      </c>
      <c r="O147" s="39">
        <v>0.33</v>
      </c>
      <c r="P147" s="39">
        <v>0.22</v>
      </c>
      <c r="Q147" s="39">
        <v>0.28000000000000003</v>
      </c>
      <c r="R147" s="39">
        <v>0.33</v>
      </c>
      <c r="S147" s="39">
        <v>0.11</v>
      </c>
      <c r="T147" s="39">
        <v>0.17</v>
      </c>
      <c r="U147" s="39">
        <v>0.22</v>
      </c>
      <c r="V147" s="39">
        <v>0.39</v>
      </c>
      <c r="W147" s="39">
        <v>0.06</v>
      </c>
      <c r="X147" s="39">
        <v>0.56000000000000005</v>
      </c>
      <c r="Y147" s="39">
        <v>0.17</v>
      </c>
      <c r="Z147" s="39">
        <v>0.28000000000000003</v>
      </c>
      <c r="AA147" s="39">
        <v>0.56000000000000005</v>
      </c>
      <c r="AB147" s="39">
        <v>0.44</v>
      </c>
      <c r="AC147" s="39">
        <v>0.28000000000000003</v>
      </c>
      <c r="AD147" s="39">
        <v>0.5</v>
      </c>
      <c r="AE147" s="39">
        <v>0.22</v>
      </c>
      <c r="AF147" s="39">
        <v>0.39</v>
      </c>
      <c r="AG147" s="39">
        <v>0.17</v>
      </c>
      <c r="AH147" s="39">
        <v>0.28000000000000003</v>
      </c>
      <c r="AI147" s="39">
        <v>0.5</v>
      </c>
      <c r="AJ147" s="39">
        <v>0.28000000000000003</v>
      </c>
      <c r="AK147" s="39">
        <v>0.39</v>
      </c>
      <c r="AL147" s="39">
        <v>0.33</v>
      </c>
      <c r="AM147" s="39">
        <v>0.33</v>
      </c>
      <c r="AN147" s="39">
        <v>0.22</v>
      </c>
      <c r="AO147" s="39">
        <v>0.22</v>
      </c>
      <c r="AP147" s="39">
        <v>0.28000000000000003</v>
      </c>
      <c r="AQ147" s="39">
        <v>0.22</v>
      </c>
      <c r="AR147" s="39">
        <v>0.39</v>
      </c>
      <c r="AS147" s="39">
        <v>0.28000000000000003</v>
      </c>
      <c r="AT147" s="39">
        <v>0.17</v>
      </c>
      <c r="AU147" s="39">
        <v>0.17</v>
      </c>
      <c r="AV147" s="39">
        <v>0.22</v>
      </c>
      <c r="AW147" s="39">
        <v>0.06</v>
      </c>
      <c r="AX147" s="39">
        <v>0.28000000000000003</v>
      </c>
      <c r="AY147" s="39">
        <v>0.33</v>
      </c>
      <c r="AZ147" s="39">
        <v>0.44</v>
      </c>
      <c r="BA147" s="39">
        <v>0.11</v>
      </c>
      <c r="BB147" s="39">
        <v>0.56000000000000005</v>
      </c>
      <c r="BC147" s="39">
        <v>0.5</v>
      </c>
      <c r="BD147" s="39">
        <v>0.28000000000000003</v>
      </c>
      <c r="BE147" s="39">
        <v>0.56000000000000005</v>
      </c>
      <c r="BF147" s="39">
        <v>0.44</v>
      </c>
      <c r="BG147" s="39">
        <v>0.28000000000000003</v>
      </c>
      <c r="BH147" s="39">
        <v>0</v>
      </c>
      <c r="BI147" s="39">
        <v>0.61</v>
      </c>
      <c r="BJ147" s="39">
        <v>0.39</v>
      </c>
      <c r="BK147" s="39">
        <v>0.28000000000000003</v>
      </c>
      <c r="BL147" s="39">
        <v>0.33</v>
      </c>
      <c r="BM147" s="39">
        <v>0.28000000000000003</v>
      </c>
      <c r="BN147" s="39">
        <v>0.39</v>
      </c>
      <c r="BO147" s="39">
        <v>0.22</v>
      </c>
      <c r="BP147" s="39">
        <v>0.72</v>
      </c>
      <c r="BQ147" s="39">
        <v>0.44</v>
      </c>
      <c r="BR147" s="39">
        <v>0.33</v>
      </c>
      <c r="BS147" s="39">
        <v>0.33</v>
      </c>
      <c r="BT147" s="39">
        <v>0.39</v>
      </c>
      <c r="BU147" s="39">
        <v>0.72</v>
      </c>
      <c r="BV147" s="39">
        <v>0.22</v>
      </c>
      <c r="BW147" s="39">
        <v>0.22</v>
      </c>
      <c r="BX147" s="39">
        <v>0.28000000000000003</v>
      </c>
      <c r="BY147" s="39">
        <v>0.28000000000000003</v>
      </c>
      <c r="BZ147" s="39">
        <v>0.28000000000000003</v>
      </c>
      <c r="CA147" s="39">
        <v>0.22</v>
      </c>
      <c r="CB147" s="39">
        <v>0.06</v>
      </c>
      <c r="CC147" s="39">
        <v>0.3</v>
      </c>
      <c r="CD147" s="39">
        <v>0.27</v>
      </c>
      <c r="CE147" s="39">
        <v>0.38</v>
      </c>
      <c r="CF147" s="39">
        <v>0.3</v>
      </c>
    </row>
    <row r="148" spans="1:84" x14ac:dyDescent="0.25">
      <c r="A148" s="31" t="str">
        <f t="shared" si="2"/>
        <v>ESCOLA MUNICIPAL VEREADOR ADRIANO MARTINS BRILHANTE5º anoA</v>
      </c>
      <c r="B148" s="31" t="s">
        <v>78</v>
      </c>
      <c r="C148" s="31" t="s">
        <v>140</v>
      </c>
      <c r="D148" s="31" t="s">
        <v>422</v>
      </c>
      <c r="E148" s="31" t="s">
        <v>217</v>
      </c>
      <c r="F148" s="31" t="s">
        <v>87</v>
      </c>
      <c r="G148" s="42">
        <v>16</v>
      </c>
      <c r="H148" s="42">
        <v>16</v>
      </c>
      <c r="I148" s="42">
        <v>16</v>
      </c>
      <c r="J148" s="42">
        <v>16</v>
      </c>
      <c r="K148" s="39">
        <v>0.38</v>
      </c>
      <c r="L148" s="39">
        <v>0.13</v>
      </c>
      <c r="M148" s="39">
        <v>0.19</v>
      </c>
      <c r="N148" s="39">
        <v>0.31</v>
      </c>
      <c r="O148" s="39">
        <v>0.25</v>
      </c>
      <c r="P148" s="39">
        <v>0.38</v>
      </c>
      <c r="Q148" s="39">
        <v>0.31</v>
      </c>
      <c r="R148" s="39">
        <v>0.44</v>
      </c>
      <c r="S148" s="39">
        <v>0.44</v>
      </c>
      <c r="T148" s="39">
        <v>0.25</v>
      </c>
      <c r="U148" s="39">
        <v>0.5</v>
      </c>
      <c r="V148" s="39">
        <v>0.25</v>
      </c>
      <c r="W148" s="39">
        <v>0.13</v>
      </c>
      <c r="X148" s="39">
        <v>0.44</v>
      </c>
      <c r="Y148" s="39">
        <v>0.63</v>
      </c>
      <c r="Z148" s="39">
        <v>0.38</v>
      </c>
      <c r="AA148" s="39">
        <v>0.38</v>
      </c>
      <c r="AB148" s="39">
        <v>0.31</v>
      </c>
      <c r="AC148" s="39">
        <v>0.31</v>
      </c>
      <c r="AD148" s="39">
        <v>0.31</v>
      </c>
      <c r="AE148" s="39">
        <v>0.56000000000000005</v>
      </c>
      <c r="AF148" s="39">
        <v>0.5</v>
      </c>
      <c r="AG148" s="39">
        <v>0.19</v>
      </c>
      <c r="AH148" s="39">
        <v>0.13</v>
      </c>
      <c r="AI148" s="39">
        <v>0.25</v>
      </c>
      <c r="AJ148" s="39">
        <v>0.13</v>
      </c>
      <c r="AK148" s="39">
        <v>0.56000000000000005</v>
      </c>
      <c r="AL148" s="39">
        <v>0.19</v>
      </c>
      <c r="AM148" s="39">
        <v>0.5</v>
      </c>
      <c r="AN148" s="39">
        <v>0.19</v>
      </c>
      <c r="AO148" s="39">
        <v>0.38</v>
      </c>
      <c r="AP148" s="39">
        <v>0.25</v>
      </c>
      <c r="AQ148" s="39">
        <v>0.38</v>
      </c>
      <c r="AR148" s="39">
        <v>0.19</v>
      </c>
      <c r="AS148" s="39">
        <v>0.31</v>
      </c>
      <c r="AT148" s="39">
        <v>0.06</v>
      </c>
      <c r="AU148" s="39">
        <v>0.31</v>
      </c>
      <c r="AV148" s="39">
        <v>0.44</v>
      </c>
      <c r="AW148" s="39">
        <v>0.38</v>
      </c>
      <c r="AX148" s="39">
        <v>0.13</v>
      </c>
      <c r="AY148" s="39">
        <v>0.19</v>
      </c>
      <c r="AZ148" s="39">
        <v>0.5</v>
      </c>
      <c r="BA148" s="39">
        <v>0.25</v>
      </c>
      <c r="BB148" s="39">
        <v>0.44</v>
      </c>
      <c r="BC148" s="39">
        <v>0.25</v>
      </c>
      <c r="BD148" s="39">
        <v>0.06</v>
      </c>
      <c r="BE148" s="39">
        <v>0.25</v>
      </c>
      <c r="BF148" s="39">
        <v>0.44</v>
      </c>
      <c r="BG148" s="39">
        <v>0.19</v>
      </c>
      <c r="BH148" s="39">
        <v>0.31</v>
      </c>
      <c r="BI148" s="39">
        <v>0.38</v>
      </c>
      <c r="BJ148" s="39">
        <v>0.13</v>
      </c>
      <c r="BK148" s="39">
        <v>0.5</v>
      </c>
      <c r="BL148" s="39">
        <v>0.06</v>
      </c>
      <c r="BM148" s="39">
        <v>0.19</v>
      </c>
      <c r="BN148" s="39">
        <v>0.31</v>
      </c>
      <c r="BO148" s="39">
        <v>0.13</v>
      </c>
      <c r="BP148" s="39">
        <v>0.31</v>
      </c>
      <c r="BQ148" s="39">
        <v>0.38</v>
      </c>
      <c r="BR148" s="39">
        <v>0.5</v>
      </c>
      <c r="BS148" s="39">
        <v>0.06</v>
      </c>
      <c r="BT148" s="39">
        <v>0.38</v>
      </c>
      <c r="BU148" s="39">
        <v>0.13</v>
      </c>
      <c r="BV148" s="39">
        <v>0.25</v>
      </c>
      <c r="BW148" s="39">
        <v>0.44</v>
      </c>
      <c r="BX148" s="39">
        <v>0.25</v>
      </c>
      <c r="BY148" s="39">
        <v>0.31</v>
      </c>
      <c r="BZ148" s="39">
        <v>0.19</v>
      </c>
      <c r="CA148" s="39">
        <v>0.56000000000000005</v>
      </c>
      <c r="CB148" s="39">
        <v>0.13</v>
      </c>
      <c r="CC148" s="39">
        <v>0.33</v>
      </c>
      <c r="CD148" s="39">
        <v>0.3</v>
      </c>
      <c r="CE148" s="39">
        <v>0.28999999999999998</v>
      </c>
      <c r="CF148" s="39">
        <v>0.27</v>
      </c>
    </row>
    <row r="149" spans="1:84" x14ac:dyDescent="0.25">
      <c r="A149" s="31" t="str">
        <f t="shared" si="2"/>
        <v>ESCOLA MUNICIPAL SAO FRANCISCO5º anoÚNICA</v>
      </c>
      <c r="B149" s="31" t="s">
        <v>78</v>
      </c>
      <c r="C149" s="31" t="s">
        <v>110</v>
      </c>
      <c r="D149" s="31" t="s">
        <v>117</v>
      </c>
      <c r="E149" s="31" t="s">
        <v>217</v>
      </c>
      <c r="F149" s="31" t="s">
        <v>134</v>
      </c>
      <c r="G149" s="42">
        <v>12</v>
      </c>
      <c r="H149" s="42">
        <v>12</v>
      </c>
      <c r="I149" s="42">
        <v>12</v>
      </c>
      <c r="J149" s="42">
        <v>12</v>
      </c>
      <c r="K149" s="39">
        <v>0.17</v>
      </c>
      <c r="L149" s="39">
        <v>0.17</v>
      </c>
      <c r="M149" s="39">
        <v>0.33</v>
      </c>
      <c r="N149" s="39">
        <v>0.42</v>
      </c>
      <c r="O149" s="39">
        <v>0.08</v>
      </c>
      <c r="P149" s="39">
        <v>0.17</v>
      </c>
      <c r="Q149" s="39">
        <v>0.25</v>
      </c>
      <c r="R149" s="39">
        <v>0.75</v>
      </c>
      <c r="S149" s="39">
        <v>0.17</v>
      </c>
      <c r="T149" s="39">
        <v>0.17</v>
      </c>
      <c r="U149" s="39">
        <v>0.57999999999999996</v>
      </c>
      <c r="V149" s="39">
        <v>0.33</v>
      </c>
      <c r="W149" s="39">
        <v>0</v>
      </c>
      <c r="X149" s="39">
        <v>0.25</v>
      </c>
      <c r="Y149" s="39">
        <v>0.17</v>
      </c>
      <c r="Z149" s="39">
        <v>0.25</v>
      </c>
      <c r="AA149" s="39">
        <v>0.5</v>
      </c>
      <c r="AB149" s="39">
        <v>0.25</v>
      </c>
      <c r="AC149" s="39">
        <v>0.25</v>
      </c>
      <c r="AD149" s="39">
        <v>0.33</v>
      </c>
      <c r="AE149" s="39">
        <v>0.42</v>
      </c>
      <c r="AF149" s="39">
        <v>0.08</v>
      </c>
      <c r="AG149" s="39">
        <v>0.08</v>
      </c>
      <c r="AH149" s="39">
        <v>0.08</v>
      </c>
      <c r="AI149" s="39">
        <v>0.25</v>
      </c>
      <c r="AJ149" s="39">
        <v>0.25</v>
      </c>
      <c r="AK149" s="39">
        <v>0.5</v>
      </c>
      <c r="AL149" s="39">
        <v>0.25</v>
      </c>
      <c r="AM149" s="39">
        <v>0.42</v>
      </c>
      <c r="AN149" s="39">
        <v>0.08</v>
      </c>
      <c r="AO149" s="39">
        <v>0.33</v>
      </c>
      <c r="AP149" s="39">
        <v>0.42</v>
      </c>
      <c r="AQ149" s="39">
        <v>0.33</v>
      </c>
      <c r="AR149" s="39">
        <v>0.42</v>
      </c>
      <c r="AS149" s="39">
        <v>0.25</v>
      </c>
      <c r="AT149" s="39">
        <v>0.25</v>
      </c>
      <c r="AU149" s="39">
        <v>0.33</v>
      </c>
      <c r="AV149" s="39">
        <v>0.17</v>
      </c>
      <c r="AW149" s="39">
        <v>0</v>
      </c>
      <c r="AX149" s="39">
        <v>0.42</v>
      </c>
      <c r="AY149" s="39">
        <v>0.25</v>
      </c>
      <c r="AZ149" s="39">
        <v>0.5</v>
      </c>
      <c r="BA149" s="39">
        <v>0</v>
      </c>
      <c r="BB149" s="39">
        <v>0.5</v>
      </c>
      <c r="BC149" s="39">
        <v>0.25</v>
      </c>
      <c r="BD149" s="39">
        <v>0.42</v>
      </c>
      <c r="BE149" s="39">
        <v>0.17</v>
      </c>
      <c r="BF149" s="39">
        <v>0.08</v>
      </c>
      <c r="BG149" s="39">
        <v>0</v>
      </c>
      <c r="BH149" s="39">
        <v>0.25</v>
      </c>
      <c r="BI149" s="39">
        <v>0.33</v>
      </c>
      <c r="BJ149" s="39">
        <v>0.33</v>
      </c>
      <c r="BK149" s="39">
        <v>0.5</v>
      </c>
      <c r="BL149" s="39">
        <v>0.67</v>
      </c>
      <c r="BM149" s="39">
        <v>0.67</v>
      </c>
      <c r="BN149" s="39">
        <v>0.25</v>
      </c>
      <c r="BO149" s="39">
        <v>0.25</v>
      </c>
      <c r="BP149" s="39">
        <v>0.25</v>
      </c>
      <c r="BQ149" s="39">
        <v>0.42</v>
      </c>
      <c r="BR149" s="39">
        <v>0.33</v>
      </c>
      <c r="BS149" s="39">
        <v>0.33</v>
      </c>
      <c r="BT149" s="39">
        <v>0.33</v>
      </c>
      <c r="BU149" s="39">
        <v>0.42</v>
      </c>
      <c r="BV149" s="39">
        <v>0.5</v>
      </c>
      <c r="BW149" s="39">
        <v>0.25</v>
      </c>
      <c r="BX149" s="39">
        <v>0.17</v>
      </c>
      <c r="BY149" s="39">
        <v>0.08</v>
      </c>
      <c r="BZ149" s="39">
        <v>0.42</v>
      </c>
      <c r="CA149" s="39">
        <v>0.08</v>
      </c>
      <c r="CB149" s="39">
        <v>0.17</v>
      </c>
      <c r="CC149" s="39">
        <v>0.28000000000000003</v>
      </c>
      <c r="CD149" s="39">
        <v>0.27</v>
      </c>
      <c r="CE149" s="39">
        <v>0.32</v>
      </c>
      <c r="CF149" s="39">
        <v>0.28000000000000003</v>
      </c>
    </row>
    <row r="150" spans="1:84" x14ac:dyDescent="0.25">
      <c r="A150" s="31" t="str">
        <f t="shared" si="2"/>
        <v>ESCOLA MUNICIPAL POETA JOSE GOMES SOBRINHO5º anoB</v>
      </c>
      <c r="B150" s="31" t="s">
        <v>78</v>
      </c>
      <c r="C150" s="31" t="s">
        <v>110</v>
      </c>
      <c r="D150" s="31" t="s">
        <v>113</v>
      </c>
      <c r="E150" s="31" t="s">
        <v>217</v>
      </c>
      <c r="F150" s="31" t="s">
        <v>100</v>
      </c>
      <c r="G150" s="42">
        <v>12</v>
      </c>
      <c r="H150" s="42">
        <v>12</v>
      </c>
      <c r="I150" s="42">
        <v>12</v>
      </c>
      <c r="J150" s="42">
        <v>12</v>
      </c>
      <c r="K150" s="39">
        <v>0.33</v>
      </c>
      <c r="L150" s="39">
        <v>0.42</v>
      </c>
      <c r="M150" s="39">
        <v>0.33</v>
      </c>
      <c r="N150" s="39">
        <v>0.17</v>
      </c>
      <c r="O150" s="39">
        <v>0.25</v>
      </c>
      <c r="P150" s="39">
        <v>0.08</v>
      </c>
      <c r="Q150" s="39">
        <v>0.17</v>
      </c>
      <c r="R150" s="39">
        <v>0.33</v>
      </c>
      <c r="S150" s="39">
        <v>0.08</v>
      </c>
      <c r="T150" s="39">
        <v>0.17</v>
      </c>
      <c r="U150" s="39">
        <v>0.25</v>
      </c>
      <c r="V150" s="39">
        <v>0.5</v>
      </c>
      <c r="W150" s="39">
        <v>0.17</v>
      </c>
      <c r="X150" s="39">
        <v>0.5</v>
      </c>
      <c r="Y150" s="39">
        <v>0.33</v>
      </c>
      <c r="Z150" s="39">
        <v>0.25</v>
      </c>
      <c r="AA150" s="39">
        <v>0.17</v>
      </c>
      <c r="AB150" s="39">
        <v>0.25</v>
      </c>
      <c r="AC150" s="39">
        <v>0.25</v>
      </c>
      <c r="AD150" s="39">
        <v>0.25</v>
      </c>
      <c r="AE150" s="39">
        <v>0.5</v>
      </c>
      <c r="AF150" s="39">
        <v>0.33</v>
      </c>
      <c r="AG150" s="39">
        <v>0.08</v>
      </c>
      <c r="AH150" s="39">
        <v>0</v>
      </c>
      <c r="AI150" s="39">
        <v>0.08</v>
      </c>
      <c r="AJ150" s="39">
        <v>0.25</v>
      </c>
      <c r="AK150" s="39">
        <v>0.42</v>
      </c>
      <c r="AL150" s="39">
        <v>0.57999999999999996</v>
      </c>
      <c r="AM150" s="39">
        <v>0.25</v>
      </c>
      <c r="AN150" s="39">
        <v>0.17</v>
      </c>
      <c r="AO150" s="39">
        <v>0.25</v>
      </c>
      <c r="AP150" s="39">
        <v>0</v>
      </c>
      <c r="AQ150" s="39">
        <v>0.33</v>
      </c>
      <c r="AR150" s="39">
        <v>0</v>
      </c>
      <c r="AS150" s="39">
        <v>0.25</v>
      </c>
      <c r="AT150" s="39">
        <v>0.33</v>
      </c>
      <c r="AU150" s="39">
        <v>0.08</v>
      </c>
      <c r="AV150" s="39">
        <v>0.17</v>
      </c>
      <c r="AW150" s="39">
        <v>0.17</v>
      </c>
      <c r="AX150" s="39">
        <v>0.25</v>
      </c>
      <c r="AY150" s="39">
        <v>0.17</v>
      </c>
      <c r="AZ150" s="39">
        <v>0.42</v>
      </c>
      <c r="BA150" s="39">
        <v>0.17</v>
      </c>
      <c r="BB150" s="39">
        <v>0.42</v>
      </c>
      <c r="BC150" s="39">
        <v>0.17</v>
      </c>
      <c r="BD150" s="39">
        <v>0.17</v>
      </c>
      <c r="BE150" s="39">
        <v>0.33</v>
      </c>
      <c r="BF150" s="39">
        <v>0.33</v>
      </c>
      <c r="BG150" s="39">
        <v>0</v>
      </c>
      <c r="BH150" s="39">
        <v>0.08</v>
      </c>
      <c r="BI150" s="39">
        <v>0.5</v>
      </c>
      <c r="BJ150" s="39">
        <v>0.25</v>
      </c>
      <c r="BK150" s="39">
        <v>0.33</v>
      </c>
      <c r="BL150" s="39">
        <v>0.17</v>
      </c>
      <c r="BM150" s="39">
        <v>0.25</v>
      </c>
      <c r="BN150" s="39">
        <v>0.08</v>
      </c>
      <c r="BO150" s="39">
        <v>0.08</v>
      </c>
      <c r="BP150" s="39">
        <v>0.17</v>
      </c>
      <c r="BQ150" s="39">
        <v>0.33</v>
      </c>
      <c r="BR150" s="39">
        <v>0.25</v>
      </c>
      <c r="BS150" s="39">
        <v>0.25</v>
      </c>
      <c r="BT150" s="39">
        <v>0</v>
      </c>
      <c r="BU150" s="39">
        <v>0.33</v>
      </c>
      <c r="BV150" s="39">
        <v>0.25</v>
      </c>
      <c r="BW150" s="39">
        <v>0.33</v>
      </c>
      <c r="BX150" s="39">
        <v>0.42</v>
      </c>
      <c r="BY150" s="39">
        <v>0.08</v>
      </c>
      <c r="BZ150" s="39">
        <v>0.08</v>
      </c>
      <c r="CA150" s="39">
        <v>0.17</v>
      </c>
      <c r="CB150" s="39">
        <v>0</v>
      </c>
      <c r="CC150" s="39">
        <v>0.26</v>
      </c>
      <c r="CD150" s="39">
        <v>0.23</v>
      </c>
      <c r="CE150" s="39">
        <v>0.23</v>
      </c>
      <c r="CF150" s="39">
        <v>0.19</v>
      </c>
    </row>
    <row r="151" spans="1:84" x14ac:dyDescent="0.25">
      <c r="A151" s="31" t="str">
        <f t="shared" si="2"/>
        <v>ESCOLA MUNICIPAL JOAO LEMES DUARTE5º anoA</v>
      </c>
      <c r="B151" s="31" t="s">
        <v>78</v>
      </c>
      <c r="C151" s="31" t="s">
        <v>125</v>
      </c>
      <c r="D151" s="31" t="s">
        <v>132</v>
      </c>
      <c r="E151" s="31" t="s">
        <v>217</v>
      </c>
      <c r="F151" s="31" t="s">
        <v>87</v>
      </c>
      <c r="G151" s="42">
        <v>2</v>
      </c>
      <c r="H151" s="42">
        <v>2</v>
      </c>
      <c r="I151" s="42">
        <v>2</v>
      </c>
      <c r="J151" s="42">
        <v>2</v>
      </c>
      <c r="K151" s="39">
        <v>0.5</v>
      </c>
      <c r="L151" s="39">
        <v>0.5</v>
      </c>
      <c r="M151" s="39">
        <v>0</v>
      </c>
      <c r="N151" s="39">
        <v>0</v>
      </c>
      <c r="O151" s="39">
        <v>0.5</v>
      </c>
      <c r="P151" s="39">
        <v>0</v>
      </c>
      <c r="Q151" s="39">
        <v>0.5</v>
      </c>
      <c r="R151" s="39">
        <v>0</v>
      </c>
      <c r="S151" s="39">
        <v>0</v>
      </c>
      <c r="T151" s="39">
        <v>0</v>
      </c>
      <c r="U151" s="39">
        <v>1</v>
      </c>
      <c r="V151" s="39">
        <v>0</v>
      </c>
      <c r="W151" s="39">
        <v>0.5</v>
      </c>
      <c r="X151" s="39">
        <v>1</v>
      </c>
      <c r="Y151" s="39">
        <v>1</v>
      </c>
      <c r="Z151" s="39">
        <v>0.5</v>
      </c>
      <c r="AA151" s="39">
        <v>0</v>
      </c>
      <c r="AB151" s="39">
        <v>0</v>
      </c>
      <c r="AC151" s="39">
        <v>1</v>
      </c>
      <c r="AD151" s="39">
        <v>1</v>
      </c>
      <c r="AE151" s="39">
        <v>1</v>
      </c>
      <c r="AF151" s="39">
        <v>1</v>
      </c>
      <c r="AG151" s="39">
        <v>0.5</v>
      </c>
      <c r="AH151" s="39">
        <v>0.5</v>
      </c>
      <c r="AI151" s="39">
        <v>0.5</v>
      </c>
      <c r="AJ151" s="39">
        <v>0.5</v>
      </c>
      <c r="AK151" s="39">
        <v>0.5</v>
      </c>
      <c r="AL151" s="39">
        <v>1</v>
      </c>
      <c r="AM151" s="39">
        <v>0.5</v>
      </c>
      <c r="AN151" s="39">
        <v>0</v>
      </c>
      <c r="AO151" s="39">
        <v>0</v>
      </c>
      <c r="AP151" s="39">
        <v>0</v>
      </c>
      <c r="AQ151" s="39">
        <v>0.5</v>
      </c>
      <c r="AR151" s="39">
        <v>0</v>
      </c>
      <c r="AS151" s="39">
        <v>0.5</v>
      </c>
      <c r="AT151" s="39">
        <v>0</v>
      </c>
      <c r="AU151" s="39">
        <v>0.5</v>
      </c>
      <c r="AV151" s="39">
        <v>0</v>
      </c>
      <c r="AW151" s="39">
        <v>0</v>
      </c>
      <c r="AX151" s="39">
        <v>0.5</v>
      </c>
      <c r="AY151" s="39">
        <v>0.5</v>
      </c>
      <c r="AZ151" s="39">
        <v>0</v>
      </c>
      <c r="BA151" s="39">
        <v>0</v>
      </c>
      <c r="BB151" s="39">
        <v>0</v>
      </c>
      <c r="BC151" s="39">
        <v>0.5</v>
      </c>
      <c r="BD151" s="39">
        <v>1</v>
      </c>
      <c r="BE151" s="39">
        <v>1</v>
      </c>
      <c r="BF151" s="39">
        <v>1</v>
      </c>
      <c r="BG151" s="39">
        <v>0</v>
      </c>
      <c r="BH151" s="39">
        <v>0</v>
      </c>
      <c r="BI151" s="39">
        <v>0.5</v>
      </c>
      <c r="BJ151" s="39">
        <v>0.5</v>
      </c>
      <c r="BK151" s="39">
        <v>0.5</v>
      </c>
      <c r="BL151" s="39">
        <v>0</v>
      </c>
      <c r="BM151" s="39">
        <v>1</v>
      </c>
      <c r="BN151" s="39">
        <v>0</v>
      </c>
      <c r="BO151" s="39">
        <v>0.5</v>
      </c>
      <c r="BP151" s="39">
        <v>1</v>
      </c>
      <c r="BQ151" s="39">
        <v>0</v>
      </c>
      <c r="BR151" s="39">
        <v>1</v>
      </c>
      <c r="BS151" s="39">
        <v>0</v>
      </c>
      <c r="BT151" s="39">
        <v>0</v>
      </c>
      <c r="BU151" s="39">
        <v>1</v>
      </c>
      <c r="BV151" s="39">
        <v>0</v>
      </c>
      <c r="BW151" s="39">
        <v>0.5</v>
      </c>
      <c r="BX151" s="39">
        <v>0</v>
      </c>
      <c r="BY151" s="39">
        <v>1</v>
      </c>
      <c r="BZ151" s="39">
        <v>0</v>
      </c>
      <c r="CA151" s="39">
        <v>0</v>
      </c>
      <c r="CB151" s="39">
        <v>0</v>
      </c>
      <c r="CC151" s="39">
        <v>0.4</v>
      </c>
      <c r="CD151" s="39">
        <v>0.4</v>
      </c>
      <c r="CE151" s="39">
        <v>0.45</v>
      </c>
      <c r="CF151" s="39">
        <v>0.25</v>
      </c>
    </row>
    <row r="152" spans="1:84" x14ac:dyDescent="0.25">
      <c r="A152" s="31" t="str">
        <f t="shared" si="2"/>
        <v>ESC MUL AIRTON SENA I5º anoA</v>
      </c>
      <c r="B152" s="31" t="s">
        <v>78</v>
      </c>
      <c r="C152" s="31" t="s">
        <v>136</v>
      </c>
      <c r="D152" s="31" t="s">
        <v>394</v>
      </c>
      <c r="E152" s="31" t="s">
        <v>217</v>
      </c>
      <c r="F152" s="31" t="s">
        <v>87</v>
      </c>
      <c r="G152" s="42">
        <v>5</v>
      </c>
      <c r="H152" s="42">
        <v>5</v>
      </c>
      <c r="I152" s="42">
        <v>5</v>
      </c>
      <c r="J152" s="42">
        <v>5</v>
      </c>
      <c r="K152" s="39">
        <v>0.6</v>
      </c>
      <c r="L152" s="39">
        <v>0.2</v>
      </c>
      <c r="M152" s="39">
        <v>0</v>
      </c>
      <c r="N152" s="39">
        <v>0.2</v>
      </c>
      <c r="O152" s="39">
        <v>0.8</v>
      </c>
      <c r="P152" s="39">
        <v>0.6</v>
      </c>
      <c r="Q152" s="39">
        <v>0</v>
      </c>
      <c r="R152" s="39">
        <v>0.2</v>
      </c>
      <c r="S152" s="39">
        <v>1</v>
      </c>
      <c r="T152" s="39">
        <v>0.6</v>
      </c>
      <c r="U152" s="39">
        <v>0.8</v>
      </c>
      <c r="V152" s="39">
        <v>0.4</v>
      </c>
      <c r="W152" s="39">
        <v>1</v>
      </c>
      <c r="X152" s="39">
        <v>0.8</v>
      </c>
      <c r="Y152" s="39">
        <v>0.4</v>
      </c>
      <c r="Z152" s="39">
        <v>0.8</v>
      </c>
      <c r="AA152" s="39">
        <v>0.2</v>
      </c>
      <c r="AB152" s="39">
        <v>0</v>
      </c>
      <c r="AC152" s="39">
        <v>0.4</v>
      </c>
      <c r="AD152" s="39">
        <v>0.4</v>
      </c>
      <c r="AE152" s="39">
        <v>0.8</v>
      </c>
      <c r="AF152" s="39">
        <v>1</v>
      </c>
      <c r="AG152" s="39">
        <v>0.8</v>
      </c>
      <c r="AH152" s="39">
        <v>0</v>
      </c>
      <c r="AI152" s="39">
        <v>0.8</v>
      </c>
      <c r="AJ152" s="39">
        <v>0.6</v>
      </c>
      <c r="AK152" s="39">
        <v>0.8</v>
      </c>
      <c r="AL152" s="39">
        <v>0.2</v>
      </c>
      <c r="AM152" s="39">
        <v>0.4</v>
      </c>
      <c r="AN152" s="39">
        <v>0</v>
      </c>
      <c r="AO152" s="39">
        <v>0.2</v>
      </c>
      <c r="AP152" s="39">
        <v>0.2</v>
      </c>
      <c r="AQ152" s="39">
        <v>0</v>
      </c>
      <c r="AR152" s="39">
        <v>0.6</v>
      </c>
      <c r="AS152" s="39">
        <v>0</v>
      </c>
      <c r="AT152" s="39">
        <v>0</v>
      </c>
      <c r="AU152" s="39">
        <v>0.6</v>
      </c>
      <c r="AV152" s="39">
        <v>0.8</v>
      </c>
      <c r="AW152" s="39">
        <v>0.2</v>
      </c>
      <c r="AX152" s="39">
        <v>1</v>
      </c>
      <c r="AY152" s="39">
        <v>0</v>
      </c>
      <c r="AZ152" s="39">
        <v>0.2</v>
      </c>
      <c r="BA152" s="39">
        <v>0</v>
      </c>
      <c r="BB152" s="39">
        <v>0.6</v>
      </c>
      <c r="BC152" s="39">
        <v>0.8</v>
      </c>
      <c r="BD152" s="39">
        <v>0.8</v>
      </c>
      <c r="BE152" s="39">
        <v>1</v>
      </c>
      <c r="BF152" s="39">
        <v>0.8</v>
      </c>
      <c r="BG152" s="39">
        <v>0</v>
      </c>
      <c r="BH152" s="39">
        <v>0</v>
      </c>
      <c r="BI152" s="39">
        <v>1</v>
      </c>
      <c r="BJ152" s="39">
        <v>0.4</v>
      </c>
      <c r="BK152" s="39">
        <v>0.8</v>
      </c>
      <c r="BL152" s="39">
        <v>0.6</v>
      </c>
      <c r="BM152" s="39">
        <v>0.8</v>
      </c>
      <c r="BN152" s="39">
        <v>0</v>
      </c>
      <c r="BO152" s="39">
        <v>0</v>
      </c>
      <c r="BP152" s="39">
        <v>0.8</v>
      </c>
      <c r="BQ152" s="39">
        <v>0.8</v>
      </c>
      <c r="BR152" s="39">
        <v>0.2</v>
      </c>
      <c r="BS152" s="39">
        <v>0</v>
      </c>
      <c r="BT152" s="39">
        <v>0</v>
      </c>
      <c r="BU152" s="39">
        <v>0.8</v>
      </c>
      <c r="BV152" s="39">
        <v>0</v>
      </c>
      <c r="BW152" s="39">
        <v>0</v>
      </c>
      <c r="BX152" s="39">
        <v>0</v>
      </c>
      <c r="BY152" s="39">
        <v>0</v>
      </c>
      <c r="BZ152" s="39">
        <v>0</v>
      </c>
      <c r="CA152" s="39">
        <v>0.4</v>
      </c>
      <c r="CB152" s="39">
        <v>1</v>
      </c>
      <c r="CC152" s="39">
        <v>0.47</v>
      </c>
      <c r="CD152" s="39">
        <v>0.45</v>
      </c>
      <c r="CE152" s="39">
        <v>0.48</v>
      </c>
      <c r="CF152" s="39">
        <v>0.22</v>
      </c>
    </row>
    <row r="153" spans="1:84" x14ac:dyDescent="0.25">
      <c r="A153" s="31" t="str">
        <f t="shared" si="2"/>
        <v>ESCOLA MUNICIPAL JOSE DE ALENCAR5º ano0</v>
      </c>
      <c r="B153" s="31" t="s">
        <v>78</v>
      </c>
      <c r="C153" s="31" t="s">
        <v>105</v>
      </c>
      <c r="D153" s="31" t="s">
        <v>392</v>
      </c>
      <c r="E153" s="31" t="s">
        <v>217</v>
      </c>
      <c r="F153" s="31">
        <v>0</v>
      </c>
      <c r="G153" s="42">
        <v>2</v>
      </c>
      <c r="H153" s="42">
        <v>2</v>
      </c>
      <c r="I153" s="42">
        <v>2</v>
      </c>
      <c r="J153" s="42">
        <v>2</v>
      </c>
      <c r="K153" s="39">
        <v>0</v>
      </c>
      <c r="L153" s="39">
        <v>1</v>
      </c>
      <c r="M153" s="39">
        <v>0</v>
      </c>
      <c r="N153" s="39">
        <v>0</v>
      </c>
      <c r="O153" s="39">
        <v>1</v>
      </c>
      <c r="P153" s="39">
        <v>0</v>
      </c>
      <c r="Q153" s="39">
        <v>0</v>
      </c>
      <c r="R153" s="39">
        <v>1</v>
      </c>
      <c r="S153" s="39">
        <v>0</v>
      </c>
      <c r="T153" s="39">
        <v>0</v>
      </c>
      <c r="U153" s="39">
        <v>1</v>
      </c>
      <c r="V153" s="39">
        <v>1</v>
      </c>
      <c r="W153" s="39">
        <v>1</v>
      </c>
      <c r="X153" s="39">
        <v>1</v>
      </c>
      <c r="Y153" s="39">
        <v>0</v>
      </c>
      <c r="Z153" s="39">
        <v>1</v>
      </c>
      <c r="AA153" s="39">
        <v>1</v>
      </c>
      <c r="AB153" s="39">
        <v>0</v>
      </c>
      <c r="AC153" s="39">
        <v>0</v>
      </c>
      <c r="AD153" s="39">
        <v>1</v>
      </c>
      <c r="AE153" s="39">
        <v>1</v>
      </c>
      <c r="AF153" s="39">
        <v>1</v>
      </c>
      <c r="AG153" s="39">
        <v>1</v>
      </c>
      <c r="AH153" s="39">
        <v>0</v>
      </c>
      <c r="AI153" s="39">
        <v>0</v>
      </c>
      <c r="AJ153" s="39">
        <v>1</v>
      </c>
      <c r="AK153" s="39">
        <v>0</v>
      </c>
      <c r="AL153" s="39">
        <v>0</v>
      </c>
      <c r="AM153" s="39">
        <v>0</v>
      </c>
      <c r="AN153" s="39">
        <v>0</v>
      </c>
      <c r="AO153" s="39">
        <v>0</v>
      </c>
      <c r="AP153" s="39">
        <v>0</v>
      </c>
      <c r="AQ153" s="39">
        <v>1</v>
      </c>
      <c r="AR153" s="39">
        <v>1</v>
      </c>
      <c r="AS153" s="39">
        <v>0</v>
      </c>
      <c r="AT153" s="39">
        <v>0</v>
      </c>
      <c r="AU153" s="39">
        <v>1</v>
      </c>
      <c r="AV153" s="39">
        <v>1</v>
      </c>
      <c r="AW153" s="39">
        <v>0</v>
      </c>
      <c r="AX153" s="39">
        <v>0</v>
      </c>
      <c r="AY153" s="39">
        <v>0</v>
      </c>
      <c r="AZ153" s="39">
        <v>0</v>
      </c>
      <c r="BA153" s="39">
        <v>0</v>
      </c>
      <c r="BB153" s="39">
        <v>1</v>
      </c>
      <c r="BC153" s="39">
        <v>0</v>
      </c>
      <c r="BD153" s="39">
        <v>1</v>
      </c>
      <c r="BE153" s="39">
        <v>1</v>
      </c>
      <c r="BF153" s="39">
        <v>1</v>
      </c>
      <c r="BG153" s="39">
        <v>0</v>
      </c>
      <c r="BH153" s="39">
        <v>0</v>
      </c>
      <c r="BI153" s="39">
        <v>0.5</v>
      </c>
      <c r="BJ153" s="39">
        <v>0.5</v>
      </c>
      <c r="BK153" s="39">
        <v>1</v>
      </c>
      <c r="BL153" s="39">
        <v>1</v>
      </c>
      <c r="BM153" s="39">
        <v>1</v>
      </c>
      <c r="BN153" s="39">
        <v>0</v>
      </c>
      <c r="BO153" s="39">
        <v>0</v>
      </c>
      <c r="BP153" s="39">
        <v>1</v>
      </c>
      <c r="BQ153" s="39">
        <v>1</v>
      </c>
      <c r="BR153" s="39">
        <v>1</v>
      </c>
      <c r="BS153" s="39">
        <v>0</v>
      </c>
      <c r="BT153" s="39">
        <v>0</v>
      </c>
      <c r="BU153" s="39">
        <v>1</v>
      </c>
      <c r="BV153" s="39">
        <v>0</v>
      </c>
      <c r="BW153" s="39">
        <v>1</v>
      </c>
      <c r="BX153" s="39">
        <v>0</v>
      </c>
      <c r="BY153" s="39">
        <v>1</v>
      </c>
      <c r="BZ153" s="39">
        <v>1</v>
      </c>
      <c r="CA153" s="39">
        <v>0</v>
      </c>
      <c r="CB153" s="39">
        <v>0</v>
      </c>
      <c r="CC153" s="39">
        <v>0.5</v>
      </c>
      <c r="CD153" s="39">
        <v>0.4</v>
      </c>
      <c r="CE153" s="39">
        <v>0.55000000000000004</v>
      </c>
      <c r="CF153" s="39">
        <v>0.4</v>
      </c>
    </row>
    <row r="154" spans="1:84" x14ac:dyDescent="0.25">
      <c r="A154" s="31" t="str">
        <f t="shared" si="2"/>
        <v>ESC MUL D PEDRO I5º anoMATUTINO</v>
      </c>
      <c r="B154" s="31" t="s">
        <v>78</v>
      </c>
      <c r="C154" s="31" t="s">
        <v>136</v>
      </c>
      <c r="D154" s="31" t="s">
        <v>138</v>
      </c>
      <c r="E154" s="31" t="s">
        <v>217</v>
      </c>
      <c r="F154" s="31" t="s">
        <v>162</v>
      </c>
      <c r="G154" s="42">
        <v>2</v>
      </c>
      <c r="H154" s="42">
        <v>2</v>
      </c>
      <c r="I154" s="42">
        <v>2</v>
      </c>
      <c r="J154" s="42">
        <v>2</v>
      </c>
      <c r="K154" s="39">
        <v>0</v>
      </c>
      <c r="L154" s="39">
        <v>0</v>
      </c>
      <c r="M154" s="39">
        <v>0.5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1</v>
      </c>
      <c r="W154" s="39">
        <v>0.5</v>
      </c>
      <c r="X154" s="39">
        <v>0.5</v>
      </c>
      <c r="Y154" s="39">
        <v>0</v>
      </c>
      <c r="Z154" s="39">
        <v>0.5</v>
      </c>
      <c r="AA154" s="39">
        <v>0</v>
      </c>
      <c r="AB154" s="39">
        <v>0.5</v>
      </c>
      <c r="AC154" s="39">
        <v>0.5</v>
      </c>
      <c r="AD154" s="39">
        <v>0.5</v>
      </c>
      <c r="AE154" s="39">
        <v>0</v>
      </c>
      <c r="AF154" s="39">
        <v>0.5</v>
      </c>
      <c r="AG154" s="39">
        <v>0</v>
      </c>
      <c r="AH154" s="39">
        <v>0</v>
      </c>
      <c r="AI154" s="39">
        <v>0</v>
      </c>
      <c r="AJ154" s="39">
        <v>0</v>
      </c>
      <c r="AK154" s="39">
        <v>0.5</v>
      </c>
      <c r="AL154" s="39">
        <v>0.5</v>
      </c>
      <c r="AM154" s="39">
        <v>1</v>
      </c>
      <c r="AN154" s="39">
        <v>0.5</v>
      </c>
      <c r="AO154" s="39">
        <v>0</v>
      </c>
      <c r="AP154" s="39">
        <v>0.5</v>
      </c>
      <c r="AQ154" s="39">
        <v>0</v>
      </c>
      <c r="AR154" s="39">
        <v>0.5</v>
      </c>
      <c r="AS154" s="39">
        <v>0.5</v>
      </c>
      <c r="AT154" s="39">
        <v>0.5</v>
      </c>
      <c r="AU154" s="39">
        <v>0</v>
      </c>
      <c r="AV154" s="39">
        <v>0</v>
      </c>
      <c r="AW154" s="39">
        <v>0.5</v>
      </c>
      <c r="AX154" s="39">
        <v>0</v>
      </c>
      <c r="AY154" s="39">
        <v>0.5</v>
      </c>
      <c r="AZ154" s="39">
        <v>0</v>
      </c>
      <c r="BA154" s="39">
        <v>0</v>
      </c>
      <c r="BB154" s="39">
        <v>0.5</v>
      </c>
      <c r="BC154" s="39">
        <v>0</v>
      </c>
      <c r="BD154" s="39">
        <v>0</v>
      </c>
      <c r="BE154" s="39">
        <v>0</v>
      </c>
      <c r="BF154" s="39">
        <v>0</v>
      </c>
      <c r="BG154" s="39">
        <v>0</v>
      </c>
      <c r="BH154" s="39">
        <v>0</v>
      </c>
      <c r="BI154" s="39">
        <v>1</v>
      </c>
      <c r="BJ154" s="39">
        <v>0</v>
      </c>
      <c r="BK154" s="39">
        <v>0</v>
      </c>
      <c r="BL154" s="39">
        <v>0.5</v>
      </c>
      <c r="BM154" s="39">
        <v>0</v>
      </c>
      <c r="BN154" s="39">
        <v>0</v>
      </c>
      <c r="BO154" s="39">
        <v>1</v>
      </c>
      <c r="BP154" s="39">
        <v>0</v>
      </c>
      <c r="BQ154" s="39">
        <v>0.5</v>
      </c>
      <c r="BR154" s="39">
        <v>0</v>
      </c>
      <c r="BS154" s="39">
        <v>0.5</v>
      </c>
      <c r="BT154" s="39">
        <v>0</v>
      </c>
      <c r="BU154" s="39">
        <v>0</v>
      </c>
      <c r="BV154" s="39">
        <v>0.5</v>
      </c>
      <c r="BW154" s="39">
        <v>1</v>
      </c>
      <c r="BX154" s="39">
        <v>0.5</v>
      </c>
      <c r="BY154" s="39">
        <v>0</v>
      </c>
      <c r="BZ154" s="39">
        <v>0.5</v>
      </c>
      <c r="CA154" s="39">
        <v>0.5</v>
      </c>
      <c r="CB154" s="39">
        <v>0</v>
      </c>
      <c r="CC154" s="39">
        <v>0.23</v>
      </c>
      <c r="CD154" s="39">
        <v>0.28000000000000003</v>
      </c>
      <c r="CE154" s="39">
        <v>0.2</v>
      </c>
      <c r="CF154" s="39">
        <v>0.35</v>
      </c>
    </row>
    <row r="155" spans="1:84" x14ac:dyDescent="0.25">
      <c r="A155" s="31" t="str">
        <f t="shared" si="2"/>
        <v>UNIDADE ESCOLAR CRIANCA FELIZ5º anoUNICA</v>
      </c>
      <c r="B155" s="31" t="s">
        <v>166</v>
      </c>
      <c r="C155" s="31" t="s">
        <v>215</v>
      </c>
      <c r="D155" s="31" t="s">
        <v>223</v>
      </c>
      <c r="E155" s="31" t="s">
        <v>217</v>
      </c>
      <c r="F155" s="31" t="s">
        <v>95</v>
      </c>
      <c r="G155" s="42">
        <v>21</v>
      </c>
      <c r="H155" s="42">
        <v>21</v>
      </c>
      <c r="I155" s="42">
        <v>21</v>
      </c>
      <c r="J155" s="42">
        <v>21</v>
      </c>
      <c r="K155" s="39">
        <v>0.24</v>
      </c>
      <c r="L155" s="39">
        <v>0.14000000000000001</v>
      </c>
      <c r="M155" s="39">
        <v>0.14000000000000001</v>
      </c>
      <c r="N155" s="39">
        <v>0.24</v>
      </c>
      <c r="O155" s="39">
        <v>0.28999999999999998</v>
      </c>
      <c r="P155" s="39">
        <v>0.1</v>
      </c>
      <c r="Q155" s="39">
        <v>0.19</v>
      </c>
      <c r="R155" s="39">
        <v>0.19</v>
      </c>
      <c r="S155" s="39">
        <v>0.43</v>
      </c>
      <c r="T155" s="39">
        <v>0.52</v>
      </c>
      <c r="U155" s="39">
        <v>0.33</v>
      </c>
      <c r="V155" s="39">
        <v>0.24</v>
      </c>
      <c r="W155" s="39">
        <v>0.33</v>
      </c>
      <c r="X155" s="39">
        <v>0.24</v>
      </c>
      <c r="Y155" s="39">
        <v>0.28999999999999998</v>
      </c>
      <c r="Z155" s="39">
        <v>0.38</v>
      </c>
      <c r="AA155" s="39">
        <v>0.56999999999999995</v>
      </c>
      <c r="AB155" s="39">
        <v>0.33</v>
      </c>
      <c r="AC155" s="39">
        <v>0.14000000000000001</v>
      </c>
      <c r="AD155" s="39">
        <v>0.48</v>
      </c>
      <c r="AE155" s="39">
        <v>0.33</v>
      </c>
      <c r="AF155" s="39">
        <v>0.48</v>
      </c>
      <c r="AG155" s="39">
        <v>0.33</v>
      </c>
      <c r="AH155" s="39">
        <v>0.24</v>
      </c>
      <c r="AI155" s="39">
        <v>0.52</v>
      </c>
      <c r="AJ155" s="39">
        <v>0.24</v>
      </c>
      <c r="AK155" s="39">
        <v>0.67</v>
      </c>
      <c r="AL155" s="39">
        <v>0.48</v>
      </c>
      <c r="AM155" s="39">
        <v>0.52</v>
      </c>
      <c r="AN155" s="39">
        <v>0.19</v>
      </c>
      <c r="AO155" s="39">
        <v>0.14000000000000001</v>
      </c>
      <c r="AP155" s="39">
        <v>0.19</v>
      </c>
      <c r="AQ155" s="39">
        <v>0.38</v>
      </c>
      <c r="AR155" s="39">
        <v>0.38</v>
      </c>
      <c r="AS155" s="39">
        <v>0.38</v>
      </c>
      <c r="AT155" s="39">
        <v>0.19</v>
      </c>
      <c r="AU155" s="39">
        <v>0.33</v>
      </c>
      <c r="AV155" s="39">
        <v>0.43</v>
      </c>
      <c r="AW155" s="39">
        <v>0.14000000000000001</v>
      </c>
      <c r="AX155" s="39">
        <v>0.33</v>
      </c>
      <c r="AY155" s="39">
        <v>0.19</v>
      </c>
      <c r="AZ155" s="39">
        <v>0.43</v>
      </c>
      <c r="BA155" s="39">
        <v>0.1</v>
      </c>
      <c r="BB155" s="39">
        <v>0.43</v>
      </c>
      <c r="BC155" s="39">
        <v>0.28999999999999998</v>
      </c>
      <c r="BD155" s="39">
        <v>0.33</v>
      </c>
      <c r="BE155" s="39">
        <v>0.38</v>
      </c>
      <c r="BF155" s="39">
        <v>0.38</v>
      </c>
      <c r="BG155" s="39">
        <v>0.24</v>
      </c>
      <c r="BH155" s="39">
        <v>0.1</v>
      </c>
      <c r="BI155" s="39">
        <v>0.24</v>
      </c>
      <c r="BJ155" s="39">
        <v>0.05</v>
      </c>
      <c r="BK155" s="39">
        <v>0.28999999999999998</v>
      </c>
      <c r="BL155" s="39">
        <v>0.33</v>
      </c>
      <c r="BM155" s="39">
        <v>0.33</v>
      </c>
      <c r="BN155" s="39">
        <v>0.43</v>
      </c>
      <c r="BO155" s="39">
        <v>0.05</v>
      </c>
      <c r="BP155" s="39">
        <v>0.48</v>
      </c>
      <c r="BQ155" s="39">
        <v>0.48</v>
      </c>
      <c r="BR155" s="39">
        <v>0.24</v>
      </c>
      <c r="BS155" s="39">
        <v>0.1</v>
      </c>
      <c r="BT155" s="39">
        <v>0.24</v>
      </c>
      <c r="BU155" s="39">
        <v>0.43</v>
      </c>
      <c r="BV155" s="39">
        <v>0.24</v>
      </c>
      <c r="BW155" s="39">
        <v>0.19</v>
      </c>
      <c r="BX155" s="39">
        <v>0.33</v>
      </c>
      <c r="BY155" s="39">
        <v>0.24</v>
      </c>
      <c r="BZ155" s="39">
        <v>0.19</v>
      </c>
      <c r="CA155" s="39">
        <v>0.14000000000000001</v>
      </c>
      <c r="CB155" s="39">
        <v>0.19</v>
      </c>
      <c r="CC155" s="39">
        <v>0.28999999999999998</v>
      </c>
      <c r="CD155" s="39">
        <v>0.35</v>
      </c>
      <c r="CE155" s="39">
        <v>0.28999999999999998</v>
      </c>
      <c r="CF155" s="39">
        <v>0.23</v>
      </c>
    </row>
    <row r="156" spans="1:84" x14ac:dyDescent="0.25">
      <c r="A156" s="31" t="str">
        <f t="shared" si="2"/>
        <v>ESCOLA MUNICIPAL ALFREDO PAULINO5º anoROSICLEIA</v>
      </c>
      <c r="B156" s="31" t="s">
        <v>166</v>
      </c>
      <c r="C156" s="31" t="s">
        <v>173</v>
      </c>
      <c r="D156" s="31" t="s">
        <v>401</v>
      </c>
      <c r="E156" s="31" t="s">
        <v>217</v>
      </c>
      <c r="F156" s="31" t="s">
        <v>483</v>
      </c>
      <c r="G156" s="42">
        <v>25</v>
      </c>
      <c r="H156" s="42">
        <v>25</v>
      </c>
      <c r="I156" s="42">
        <v>26</v>
      </c>
      <c r="J156" s="42">
        <v>26</v>
      </c>
      <c r="K156" s="39">
        <v>0.08</v>
      </c>
      <c r="L156" s="39">
        <v>0.12</v>
      </c>
      <c r="M156" s="39">
        <v>0.31</v>
      </c>
      <c r="N156" s="39">
        <v>0.19</v>
      </c>
      <c r="O156" s="39">
        <v>0.35</v>
      </c>
      <c r="P156" s="39">
        <v>0.12</v>
      </c>
      <c r="Q156" s="39">
        <v>0.31</v>
      </c>
      <c r="R156" s="39">
        <v>0.38</v>
      </c>
      <c r="S156" s="39">
        <v>0.23</v>
      </c>
      <c r="T156" s="39">
        <v>0.5</v>
      </c>
      <c r="U156" s="39">
        <v>0.5</v>
      </c>
      <c r="V156" s="39">
        <v>0.38</v>
      </c>
      <c r="W156" s="39">
        <v>0.35</v>
      </c>
      <c r="X156" s="39">
        <v>0.62</v>
      </c>
      <c r="Y156" s="39">
        <v>0.54</v>
      </c>
      <c r="Z156" s="39">
        <v>0.27</v>
      </c>
      <c r="AA156" s="39">
        <v>0.46</v>
      </c>
      <c r="AB156" s="39">
        <v>0.38</v>
      </c>
      <c r="AC156" s="39">
        <v>0.35</v>
      </c>
      <c r="AD156" s="39">
        <v>0.5</v>
      </c>
      <c r="AE156" s="39">
        <v>0.42</v>
      </c>
      <c r="AF156" s="39">
        <v>0.5</v>
      </c>
      <c r="AG156" s="39">
        <v>0.15</v>
      </c>
      <c r="AH156" s="39">
        <v>0.27</v>
      </c>
      <c r="AI156" s="39">
        <v>0.23</v>
      </c>
      <c r="AJ156" s="39">
        <v>0.42</v>
      </c>
      <c r="AK156" s="39">
        <v>0.46</v>
      </c>
      <c r="AL156" s="39">
        <v>0.27</v>
      </c>
      <c r="AM156" s="39">
        <v>0.46</v>
      </c>
      <c r="AN156" s="39">
        <v>0.27</v>
      </c>
      <c r="AO156" s="39">
        <v>0.19</v>
      </c>
      <c r="AP156" s="39">
        <v>0.23</v>
      </c>
      <c r="AQ156" s="39">
        <v>0.38</v>
      </c>
      <c r="AR156" s="39">
        <v>0.38</v>
      </c>
      <c r="AS156" s="39">
        <v>0.54</v>
      </c>
      <c r="AT156" s="39">
        <v>0.27</v>
      </c>
      <c r="AU156" s="39">
        <v>0.42</v>
      </c>
      <c r="AV156" s="39">
        <v>0.19</v>
      </c>
      <c r="AW156" s="39">
        <v>0.19</v>
      </c>
      <c r="AX156" s="39">
        <v>0.38</v>
      </c>
      <c r="AY156" s="39">
        <v>0.31</v>
      </c>
      <c r="AZ156" s="39">
        <v>0.38</v>
      </c>
      <c r="BA156" s="39">
        <v>0.19</v>
      </c>
      <c r="BB156" s="39">
        <v>0.69</v>
      </c>
      <c r="BC156" s="39">
        <v>0.38</v>
      </c>
      <c r="BD156" s="39">
        <v>0.35</v>
      </c>
      <c r="BE156" s="39">
        <v>0.62</v>
      </c>
      <c r="BF156" s="39">
        <v>0.65</v>
      </c>
      <c r="BG156" s="39">
        <v>0.23</v>
      </c>
      <c r="BH156" s="39">
        <v>0.23</v>
      </c>
      <c r="BI156" s="39">
        <v>0.42</v>
      </c>
      <c r="BJ156" s="39">
        <v>0.35</v>
      </c>
      <c r="BK156" s="39">
        <v>0.57999999999999996</v>
      </c>
      <c r="BL156" s="39">
        <v>0.57999999999999996</v>
      </c>
      <c r="BM156" s="39">
        <v>0.35</v>
      </c>
      <c r="BN156" s="39">
        <v>0.31</v>
      </c>
      <c r="BO156" s="39">
        <v>0.19</v>
      </c>
      <c r="BP156" s="39">
        <v>0.65</v>
      </c>
      <c r="BQ156" s="39">
        <v>0.38</v>
      </c>
      <c r="BR156" s="39">
        <v>0.38</v>
      </c>
      <c r="BS156" s="39">
        <v>0.42</v>
      </c>
      <c r="BT156" s="39">
        <v>0.15</v>
      </c>
      <c r="BU156" s="39">
        <v>0.46</v>
      </c>
      <c r="BV156" s="39">
        <v>0.46</v>
      </c>
      <c r="BW156" s="39">
        <v>0.31</v>
      </c>
      <c r="BX156" s="39">
        <v>0.27</v>
      </c>
      <c r="BY156" s="39">
        <v>0.38</v>
      </c>
      <c r="BZ156" s="39">
        <v>0.27</v>
      </c>
      <c r="CA156" s="39">
        <v>0.19</v>
      </c>
      <c r="CB156" s="39">
        <v>0.12</v>
      </c>
      <c r="CC156" s="39">
        <v>0.35</v>
      </c>
      <c r="CD156" s="39">
        <v>0.33</v>
      </c>
      <c r="CE156" s="39">
        <v>0.41</v>
      </c>
      <c r="CF156" s="39">
        <v>0.3</v>
      </c>
    </row>
    <row r="157" spans="1:84" x14ac:dyDescent="0.25">
      <c r="A157" s="31" t="str">
        <f t="shared" si="2"/>
        <v>ESCOLA MUNICIPAL ALFREDO PAULINO5º anoADAILTON</v>
      </c>
      <c r="B157" s="31" t="s">
        <v>166</v>
      </c>
      <c r="C157" s="31" t="s">
        <v>173</v>
      </c>
      <c r="D157" s="31" t="s">
        <v>401</v>
      </c>
      <c r="E157" s="31" t="s">
        <v>217</v>
      </c>
      <c r="F157" s="31" t="s">
        <v>484</v>
      </c>
      <c r="G157" s="43">
        <v>30</v>
      </c>
      <c r="H157" s="43">
        <v>30</v>
      </c>
      <c r="I157" s="43">
        <v>30</v>
      </c>
      <c r="J157" s="43">
        <v>30</v>
      </c>
      <c r="K157" s="39">
        <v>0.13</v>
      </c>
      <c r="L157" s="39">
        <v>0.16</v>
      </c>
      <c r="M157" s="39">
        <v>0.23</v>
      </c>
      <c r="N157" s="39">
        <v>0.1</v>
      </c>
      <c r="O157" s="39">
        <v>0.32</v>
      </c>
      <c r="P157" s="39">
        <v>0.35</v>
      </c>
      <c r="Q157" s="39">
        <v>0.77</v>
      </c>
      <c r="R157" s="39">
        <v>0.23</v>
      </c>
      <c r="S157" s="39">
        <v>0.39</v>
      </c>
      <c r="T157" s="39">
        <v>0.57999999999999996</v>
      </c>
      <c r="U157" s="39">
        <v>0.68</v>
      </c>
      <c r="V157" s="39">
        <v>0.19</v>
      </c>
      <c r="W157" s="39">
        <v>0.23</v>
      </c>
      <c r="X157" s="39">
        <v>0.71</v>
      </c>
      <c r="Y157" s="39">
        <v>0.68</v>
      </c>
      <c r="Z157" s="39">
        <v>0.52</v>
      </c>
      <c r="AA157" s="39">
        <v>0.45</v>
      </c>
      <c r="AB157" s="39">
        <v>0.1</v>
      </c>
      <c r="AC157" s="39">
        <v>0.16</v>
      </c>
      <c r="AD157" s="39">
        <v>0.68</v>
      </c>
      <c r="AE157" s="39">
        <v>0.42</v>
      </c>
      <c r="AF157" s="39">
        <v>0.68</v>
      </c>
      <c r="AG157" s="39">
        <v>0.23</v>
      </c>
      <c r="AH157" s="39">
        <v>0.26</v>
      </c>
      <c r="AI157" s="39">
        <v>0.32</v>
      </c>
      <c r="AJ157" s="39">
        <v>0.32</v>
      </c>
      <c r="AK157" s="39">
        <v>0.65</v>
      </c>
      <c r="AL157" s="39">
        <v>0.45</v>
      </c>
      <c r="AM157" s="39">
        <v>0.55000000000000004</v>
      </c>
      <c r="AN157" s="39">
        <v>0.39</v>
      </c>
      <c r="AO157" s="39">
        <v>0.32</v>
      </c>
      <c r="AP157" s="39">
        <v>0.23</v>
      </c>
      <c r="AQ157" s="39">
        <v>0.48</v>
      </c>
      <c r="AR157" s="39">
        <v>0.45</v>
      </c>
      <c r="AS157" s="39">
        <v>0.55000000000000004</v>
      </c>
      <c r="AT157" s="39">
        <v>0.26</v>
      </c>
      <c r="AU157" s="39">
        <v>0.57999999999999996</v>
      </c>
      <c r="AV157" s="39">
        <v>0.26</v>
      </c>
      <c r="AW157" s="39">
        <v>0.32</v>
      </c>
      <c r="AX157" s="39">
        <v>0.52</v>
      </c>
      <c r="AY157" s="39">
        <v>0.23</v>
      </c>
      <c r="AZ157" s="39">
        <v>0.23</v>
      </c>
      <c r="BA157" s="39">
        <v>0.26</v>
      </c>
      <c r="BB157" s="39">
        <v>0.87</v>
      </c>
      <c r="BC157" s="39">
        <v>0.16</v>
      </c>
      <c r="BD157" s="39">
        <v>0.81</v>
      </c>
      <c r="BE157" s="39">
        <v>0.74</v>
      </c>
      <c r="BF157" s="39">
        <v>0.32</v>
      </c>
      <c r="BG157" s="39">
        <v>0.23</v>
      </c>
      <c r="BH157" s="39">
        <v>0.1</v>
      </c>
      <c r="BI157" s="39">
        <v>0.65</v>
      </c>
      <c r="BJ157" s="39">
        <v>0.32</v>
      </c>
      <c r="BK157" s="39">
        <v>0.52</v>
      </c>
      <c r="BL157" s="39">
        <v>0.52</v>
      </c>
      <c r="BM157" s="39">
        <v>0.32</v>
      </c>
      <c r="BN157" s="39">
        <v>0.39</v>
      </c>
      <c r="BO157" s="39">
        <v>0.32</v>
      </c>
      <c r="BP157" s="39">
        <v>0.71</v>
      </c>
      <c r="BQ157" s="39">
        <v>0.48</v>
      </c>
      <c r="BR157" s="39">
        <v>0.19</v>
      </c>
      <c r="BS157" s="39">
        <v>0.16</v>
      </c>
      <c r="BT157" s="39">
        <v>0.13</v>
      </c>
      <c r="BU157" s="39">
        <v>0.71</v>
      </c>
      <c r="BV157" s="39">
        <v>0.55000000000000004</v>
      </c>
      <c r="BW157" s="39">
        <v>0.32</v>
      </c>
      <c r="BX157" s="39">
        <v>0.28999999999999998</v>
      </c>
      <c r="BY157" s="39">
        <v>0.32</v>
      </c>
      <c r="BZ157" s="39">
        <v>0.1</v>
      </c>
      <c r="CA157" s="39">
        <v>0.32</v>
      </c>
      <c r="CB157" s="39">
        <v>0.23</v>
      </c>
      <c r="CC157" s="39">
        <v>0.38</v>
      </c>
      <c r="CD157" s="39">
        <v>0.41</v>
      </c>
      <c r="CE157" s="39">
        <v>0.42</v>
      </c>
      <c r="CF157" s="39">
        <v>0.31</v>
      </c>
    </row>
    <row r="158" spans="1:84" x14ac:dyDescent="0.25">
      <c r="A158" s="31" t="str">
        <f t="shared" si="2"/>
        <v>ESC MUL JOAO PESSOA5º anoA</v>
      </c>
      <c r="B158" s="31" t="s">
        <v>166</v>
      </c>
      <c r="C158" s="31" t="s">
        <v>209</v>
      </c>
      <c r="D158" s="31" t="s">
        <v>210</v>
      </c>
      <c r="E158" s="31" t="s">
        <v>217</v>
      </c>
      <c r="F158" s="31" t="s">
        <v>87</v>
      </c>
      <c r="G158" s="42">
        <v>24</v>
      </c>
      <c r="H158" s="42">
        <v>24</v>
      </c>
      <c r="I158" s="42">
        <v>29</v>
      </c>
      <c r="J158" s="42">
        <v>29</v>
      </c>
      <c r="K158" s="39">
        <v>0.72</v>
      </c>
      <c r="L158" s="39">
        <v>0.79</v>
      </c>
      <c r="M158" s="39">
        <v>0</v>
      </c>
      <c r="N158" s="39">
        <v>0.14000000000000001</v>
      </c>
      <c r="O158" s="39">
        <v>0</v>
      </c>
      <c r="P158" s="39">
        <v>0.72</v>
      </c>
      <c r="Q158" s="39">
        <v>0.76</v>
      </c>
      <c r="R158" s="39">
        <v>0.69</v>
      </c>
      <c r="S158" s="39">
        <v>0.69</v>
      </c>
      <c r="T158" s="39">
        <v>0.76</v>
      </c>
      <c r="U158" s="39">
        <v>0.76</v>
      </c>
      <c r="V158" s="39">
        <v>0.76</v>
      </c>
      <c r="W158" s="39">
        <v>0.76</v>
      </c>
      <c r="X158" s="39">
        <v>0.69</v>
      </c>
      <c r="Y158" s="39">
        <v>0.79</v>
      </c>
      <c r="Z158" s="39">
        <v>0.66</v>
      </c>
      <c r="AA158" s="39">
        <v>0</v>
      </c>
      <c r="AB158" s="39">
        <v>7.0000000000000007E-2</v>
      </c>
      <c r="AC158" s="39">
        <v>0.69</v>
      </c>
      <c r="AD158" s="39">
        <v>0.66</v>
      </c>
      <c r="AE158" s="39">
        <v>0.72</v>
      </c>
      <c r="AF158" s="39">
        <v>0.72</v>
      </c>
      <c r="AG158" s="39">
        <v>0.59</v>
      </c>
      <c r="AH158" s="39">
        <v>0.03</v>
      </c>
      <c r="AI158" s="39">
        <v>0.79</v>
      </c>
      <c r="AJ158" s="39">
        <v>0.1</v>
      </c>
      <c r="AK158" s="39">
        <v>0.76</v>
      </c>
      <c r="AL158" s="39">
        <v>0.79</v>
      </c>
      <c r="AM158" s="39">
        <v>0.76</v>
      </c>
      <c r="AN158" s="39">
        <v>0.69</v>
      </c>
      <c r="AO158" s="39">
        <v>0.72</v>
      </c>
      <c r="AP158" s="39">
        <v>0.72</v>
      </c>
      <c r="AQ158" s="39">
        <v>0.79</v>
      </c>
      <c r="AR158" s="39">
        <v>0.76</v>
      </c>
      <c r="AS158" s="39">
        <v>0.76</v>
      </c>
      <c r="AT158" s="39">
        <v>7.0000000000000007E-2</v>
      </c>
      <c r="AU158" s="39">
        <v>0.72</v>
      </c>
      <c r="AV158" s="39">
        <v>0.76</v>
      </c>
      <c r="AW158" s="39">
        <v>0</v>
      </c>
      <c r="AX158" s="39">
        <v>0.69</v>
      </c>
      <c r="AY158" s="39">
        <v>0.14000000000000001</v>
      </c>
      <c r="AZ158" s="39">
        <v>0.24</v>
      </c>
      <c r="BA158" s="39">
        <v>0.38</v>
      </c>
      <c r="BB158" s="39">
        <v>0.79</v>
      </c>
      <c r="BC158" s="39">
        <v>0.34</v>
      </c>
      <c r="BD158" s="39">
        <v>0.52</v>
      </c>
      <c r="BE158" s="39">
        <v>0.66</v>
      </c>
      <c r="BF158" s="39">
        <v>0.55000000000000004</v>
      </c>
      <c r="BG158" s="39">
        <v>0.55000000000000004</v>
      </c>
      <c r="BH158" s="39">
        <v>0.31</v>
      </c>
      <c r="BI158" s="39">
        <v>0.48</v>
      </c>
      <c r="BJ158" s="39">
        <v>0.31</v>
      </c>
      <c r="BK158" s="39">
        <v>0.59</v>
      </c>
      <c r="BL158" s="39">
        <v>0.45</v>
      </c>
      <c r="BM158" s="39">
        <v>0.41</v>
      </c>
      <c r="BN158" s="39">
        <v>0.21</v>
      </c>
      <c r="BO158" s="39">
        <v>0.17</v>
      </c>
      <c r="BP158" s="39">
        <v>0.72</v>
      </c>
      <c r="BQ158" s="39">
        <v>0.41</v>
      </c>
      <c r="BR158" s="39">
        <v>0.41</v>
      </c>
      <c r="BS158" s="39">
        <v>0.1</v>
      </c>
      <c r="BT158" s="39">
        <v>0.28000000000000003</v>
      </c>
      <c r="BU158" s="39">
        <v>0.69</v>
      </c>
      <c r="BV158" s="39">
        <v>0.28000000000000003</v>
      </c>
      <c r="BW158" s="39">
        <v>0.41</v>
      </c>
      <c r="BX158" s="39">
        <v>0.31</v>
      </c>
      <c r="BY158" s="39">
        <v>0.52</v>
      </c>
      <c r="BZ158" s="39">
        <v>0.41</v>
      </c>
      <c r="CA158" s="39">
        <v>0.24</v>
      </c>
      <c r="CB158" s="39">
        <v>0.24</v>
      </c>
      <c r="CC158" s="39">
        <v>0.56000000000000005</v>
      </c>
      <c r="CD158" s="39">
        <v>0.6</v>
      </c>
      <c r="CE158" s="39">
        <v>0.43</v>
      </c>
      <c r="CF158" s="39">
        <v>0.35</v>
      </c>
    </row>
    <row r="159" spans="1:84" x14ac:dyDescent="0.25">
      <c r="A159" s="31" t="str">
        <f t="shared" si="2"/>
        <v>ESCOLA MUNICIPAL PROFESSORA NAIR DUARTE5º ano1</v>
      </c>
      <c r="B159" s="31" t="s">
        <v>166</v>
      </c>
      <c r="C159" s="31" t="s">
        <v>166</v>
      </c>
      <c r="D159" s="31" t="s">
        <v>172</v>
      </c>
      <c r="E159" s="31" t="s">
        <v>217</v>
      </c>
      <c r="F159" s="31">
        <v>1</v>
      </c>
      <c r="G159" s="43">
        <v>31</v>
      </c>
      <c r="H159" s="43">
        <v>31</v>
      </c>
      <c r="I159" s="43">
        <v>31</v>
      </c>
      <c r="J159" s="43">
        <v>31</v>
      </c>
      <c r="K159" s="39">
        <v>0.06</v>
      </c>
      <c r="L159" s="39">
        <v>0.16</v>
      </c>
      <c r="M159" s="39">
        <v>0.42</v>
      </c>
      <c r="N159" s="39">
        <v>0.13</v>
      </c>
      <c r="O159" s="39">
        <v>0.45</v>
      </c>
      <c r="P159" s="39">
        <v>0.03</v>
      </c>
      <c r="Q159" s="39">
        <v>0.42</v>
      </c>
      <c r="R159" s="39">
        <v>0.16</v>
      </c>
      <c r="S159" s="39">
        <v>0.26</v>
      </c>
      <c r="T159" s="39">
        <v>0.32</v>
      </c>
      <c r="U159" s="39">
        <v>0.52</v>
      </c>
      <c r="V159" s="39">
        <v>0.35</v>
      </c>
      <c r="W159" s="39">
        <v>0.32</v>
      </c>
      <c r="X159" s="39">
        <v>0.65</v>
      </c>
      <c r="Y159" s="39">
        <v>0.48</v>
      </c>
      <c r="Z159" s="39">
        <v>0.23</v>
      </c>
      <c r="AA159" s="39">
        <v>0.48</v>
      </c>
      <c r="AB159" s="39">
        <v>0.23</v>
      </c>
      <c r="AC159" s="39">
        <v>0.32</v>
      </c>
      <c r="AD159" s="39">
        <v>0.45</v>
      </c>
      <c r="AE159" s="39">
        <v>0.35</v>
      </c>
      <c r="AF159" s="39">
        <v>0.61</v>
      </c>
      <c r="AG159" s="39">
        <v>0.32</v>
      </c>
      <c r="AH159" s="39">
        <v>0.39</v>
      </c>
      <c r="AI159" s="39">
        <v>0.35</v>
      </c>
      <c r="AJ159" s="39">
        <v>0.35</v>
      </c>
      <c r="AK159" s="39">
        <v>0.35</v>
      </c>
      <c r="AL159" s="39">
        <v>0.35</v>
      </c>
      <c r="AM159" s="39">
        <v>0.35</v>
      </c>
      <c r="AN159" s="39">
        <v>0.23</v>
      </c>
      <c r="AO159" s="39">
        <v>0.19</v>
      </c>
      <c r="AP159" s="39">
        <v>0.19</v>
      </c>
      <c r="AQ159" s="39">
        <v>0.35</v>
      </c>
      <c r="AR159" s="39">
        <v>0.28999999999999998</v>
      </c>
      <c r="AS159" s="39">
        <v>0.48</v>
      </c>
      <c r="AT159" s="39">
        <v>0.26</v>
      </c>
      <c r="AU159" s="39">
        <v>0.16</v>
      </c>
      <c r="AV159" s="39">
        <v>0.39</v>
      </c>
      <c r="AW159" s="39">
        <v>0.23</v>
      </c>
      <c r="AX159" s="39">
        <v>0.26</v>
      </c>
      <c r="AY159" s="39">
        <v>0.19</v>
      </c>
      <c r="AZ159" s="39">
        <v>0.16</v>
      </c>
      <c r="BA159" s="39">
        <v>0.19</v>
      </c>
      <c r="BB159" s="39">
        <v>0.71</v>
      </c>
      <c r="BC159" s="39">
        <v>0.28999999999999998</v>
      </c>
      <c r="BD159" s="39">
        <v>0.52</v>
      </c>
      <c r="BE159" s="39">
        <v>0.71</v>
      </c>
      <c r="BF159" s="39">
        <v>0.45</v>
      </c>
      <c r="BG159" s="39">
        <v>0.39</v>
      </c>
      <c r="BH159" s="39">
        <v>0</v>
      </c>
      <c r="BI159" s="39">
        <v>0.32</v>
      </c>
      <c r="BJ159" s="39">
        <v>0.23</v>
      </c>
      <c r="BK159" s="39">
        <v>0.35</v>
      </c>
      <c r="BL159" s="39">
        <v>0.32</v>
      </c>
      <c r="BM159" s="39">
        <v>0.39</v>
      </c>
      <c r="BN159" s="39">
        <v>0.23</v>
      </c>
      <c r="BO159" s="39">
        <v>0.13</v>
      </c>
      <c r="BP159" s="39">
        <v>0.48</v>
      </c>
      <c r="BQ159" s="39">
        <v>0.26</v>
      </c>
      <c r="BR159" s="39">
        <v>0.35</v>
      </c>
      <c r="BS159" s="39">
        <v>0.35</v>
      </c>
      <c r="BT159" s="39">
        <v>0.32</v>
      </c>
      <c r="BU159" s="39">
        <v>0.77</v>
      </c>
      <c r="BV159" s="39">
        <v>0.52</v>
      </c>
      <c r="BW159" s="39">
        <v>0.35</v>
      </c>
      <c r="BX159" s="39">
        <v>0.26</v>
      </c>
      <c r="BY159" s="39">
        <v>0.39</v>
      </c>
      <c r="BZ159" s="39">
        <v>0.16</v>
      </c>
      <c r="CA159" s="39">
        <v>0.35</v>
      </c>
      <c r="CB159" s="39">
        <v>0.06</v>
      </c>
      <c r="CC159" s="39">
        <v>0.32</v>
      </c>
      <c r="CD159" s="39">
        <v>0.32</v>
      </c>
      <c r="CE159" s="39">
        <v>0.33</v>
      </c>
      <c r="CF159" s="39">
        <v>0.35</v>
      </c>
    </row>
    <row r="160" spans="1:84" x14ac:dyDescent="0.25">
      <c r="A160" s="31" t="str">
        <f t="shared" si="2"/>
        <v>ESCOLA MUNICIPAL PROFESSORA NAIR DUARTE5º ano2</v>
      </c>
      <c r="B160" s="31" t="s">
        <v>166</v>
      </c>
      <c r="C160" s="31" t="s">
        <v>166</v>
      </c>
      <c r="D160" s="31" t="s">
        <v>172</v>
      </c>
      <c r="E160" s="31" t="s">
        <v>217</v>
      </c>
      <c r="F160" s="31">
        <v>2</v>
      </c>
      <c r="G160" s="43">
        <v>29</v>
      </c>
      <c r="H160" s="43">
        <v>29</v>
      </c>
      <c r="I160" s="43">
        <v>29</v>
      </c>
      <c r="J160" s="43">
        <v>29</v>
      </c>
      <c r="K160" s="39">
        <v>0.14000000000000001</v>
      </c>
      <c r="L160" s="39">
        <v>0.03</v>
      </c>
      <c r="M160" s="39">
        <v>0.31</v>
      </c>
      <c r="N160" s="39">
        <v>0.1</v>
      </c>
      <c r="O160" s="39">
        <v>0.31</v>
      </c>
      <c r="P160" s="39">
        <v>0.1</v>
      </c>
      <c r="Q160" s="39">
        <v>0.38</v>
      </c>
      <c r="R160" s="39">
        <v>0.17</v>
      </c>
      <c r="S160" s="39">
        <v>0.28000000000000003</v>
      </c>
      <c r="T160" s="39">
        <v>0.41</v>
      </c>
      <c r="U160" s="39">
        <v>0.48</v>
      </c>
      <c r="V160" s="39">
        <v>0.31</v>
      </c>
      <c r="W160" s="39">
        <v>0.24</v>
      </c>
      <c r="X160" s="39">
        <v>0.48</v>
      </c>
      <c r="Y160" s="39">
        <v>0.34</v>
      </c>
      <c r="Z160" s="39">
        <v>0.21</v>
      </c>
      <c r="AA160" s="39">
        <v>0.34</v>
      </c>
      <c r="AB160" s="39">
        <v>0.17</v>
      </c>
      <c r="AC160" s="39">
        <v>0.1</v>
      </c>
      <c r="AD160" s="39">
        <v>0.34</v>
      </c>
      <c r="AE160" s="39">
        <v>0.34</v>
      </c>
      <c r="AF160" s="39">
        <v>0.45</v>
      </c>
      <c r="AG160" s="39">
        <v>0.28000000000000003</v>
      </c>
      <c r="AH160" s="39">
        <v>0.17</v>
      </c>
      <c r="AI160" s="39">
        <v>0.24</v>
      </c>
      <c r="AJ160" s="39">
        <v>0.24</v>
      </c>
      <c r="AK160" s="39">
        <v>0.21</v>
      </c>
      <c r="AL160" s="39">
        <v>0.38</v>
      </c>
      <c r="AM160" s="39">
        <v>0.24</v>
      </c>
      <c r="AN160" s="39">
        <v>0.1</v>
      </c>
      <c r="AO160" s="39">
        <v>0.1</v>
      </c>
      <c r="AP160" s="39">
        <v>0.28000000000000003</v>
      </c>
      <c r="AQ160" s="39">
        <v>0.21</v>
      </c>
      <c r="AR160" s="39">
        <v>0.14000000000000001</v>
      </c>
      <c r="AS160" s="39">
        <v>0.28000000000000003</v>
      </c>
      <c r="AT160" s="39">
        <v>0.17</v>
      </c>
      <c r="AU160" s="39">
        <v>0.14000000000000001</v>
      </c>
      <c r="AV160" s="39">
        <v>0.21</v>
      </c>
      <c r="AW160" s="39">
        <v>0.1</v>
      </c>
      <c r="AX160" s="39">
        <v>0.21</v>
      </c>
      <c r="AY160" s="39">
        <v>0.28000000000000003</v>
      </c>
      <c r="AZ160" s="39">
        <v>0.24</v>
      </c>
      <c r="BA160" s="39">
        <v>0.31</v>
      </c>
      <c r="BB160" s="39">
        <v>0.72</v>
      </c>
      <c r="BC160" s="39">
        <v>0.31</v>
      </c>
      <c r="BD160" s="39">
        <v>0.34</v>
      </c>
      <c r="BE160" s="39">
        <v>0.48</v>
      </c>
      <c r="BF160" s="39">
        <v>0.34</v>
      </c>
      <c r="BG160" s="39">
        <v>0.14000000000000001</v>
      </c>
      <c r="BH160" s="39">
        <v>0.21</v>
      </c>
      <c r="BI160" s="39">
        <v>0.34</v>
      </c>
      <c r="BJ160" s="39">
        <v>0.28000000000000003</v>
      </c>
      <c r="BK160" s="39">
        <v>0.41</v>
      </c>
      <c r="BL160" s="39">
        <v>0.31</v>
      </c>
      <c r="BM160" s="39">
        <v>0.38</v>
      </c>
      <c r="BN160" s="39">
        <v>0.03</v>
      </c>
      <c r="BO160" s="39">
        <v>0.17</v>
      </c>
      <c r="BP160" s="39">
        <v>0.79</v>
      </c>
      <c r="BQ160" s="39">
        <v>0.31</v>
      </c>
      <c r="BR160" s="39">
        <v>0.28000000000000003</v>
      </c>
      <c r="BS160" s="39">
        <v>0.17</v>
      </c>
      <c r="BT160" s="39">
        <v>0.24</v>
      </c>
      <c r="BU160" s="39">
        <v>0.62</v>
      </c>
      <c r="BV160" s="39">
        <v>0.31</v>
      </c>
      <c r="BW160" s="39">
        <v>0.21</v>
      </c>
      <c r="BX160" s="39">
        <v>0.24</v>
      </c>
      <c r="BY160" s="39">
        <v>0.45</v>
      </c>
      <c r="BZ160" s="39">
        <v>0.17</v>
      </c>
      <c r="CA160" s="39">
        <v>0.24</v>
      </c>
      <c r="CB160" s="39">
        <v>0.21</v>
      </c>
      <c r="CC160" s="39">
        <v>0.26</v>
      </c>
      <c r="CD160" s="39">
        <v>0.22</v>
      </c>
      <c r="CE160" s="39">
        <v>0.33</v>
      </c>
      <c r="CF160" s="39">
        <v>0.28999999999999998</v>
      </c>
    </row>
    <row r="161" spans="1:84" x14ac:dyDescent="0.25">
      <c r="A161" s="31" t="str">
        <f t="shared" si="2"/>
        <v>ESC MUL VITORIA DE FRANCA5º anoVitoria A</v>
      </c>
      <c r="B161" s="31" t="s">
        <v>166</v>
      </c>
      <c r="C161" s="31" t="s">
        <v>204</v>
      </c>
      <c r="D161" s="31" t="s">
        <v>207</v>
      </c>
      <c r="E161" s="31" t="s">
        <v>217</v>
      </c>
      <c r="F161" s="31" t="s">
        <v>485</v>
      </c>
      <c r="G161" s="42">
        <v>13</v>
      </c>
      <c r="H161" s="42">
        <v>13</v>
      </c>
      <c r="I161" s="42">
        <v>13</v>
      </c>
      <c r="J161" s="42">
        <v>13</v>
      </c>
      <c r="K161" s="39">
        <v>0.15</v>
      </c>
      <c r="L161" s="39">
        <v>0.31</v>
      </c>
      <c r="M161" s="39">
        <v>0.38</v>
      </c>
      <c r="N161" s="39">
        <v>0.54</v>
      </c>
      <c r="O161" s="39">
        <v>0.38</v>
      </c>
      <c r="P161" s="39">
        <v>0.08</v>
      </c>
      <c r="Q161" s="39">
        <v>0.31</v>
      </c>
      <c r="R161" s="39">
        <v>0.85</v>
      </c>
      <c r="S161" s="39">
        <v>0.15</v>
      </c>
      <c r="T161" s="39">
        <v>0.62</v>
      </c>
      <c r="U161" s="39">
        <v>0.54</v>
      </c>
      <c r="V161" s="39">
        <v>0.46</v>
      </c>
      <c r="W161" s="39">
        <v>0.38</v>
      </c>
      <c r="X161" s="39">
        <v>0.31</v>
      </c>
      <c r="Y161" s="39">
        <v>0.38</v>
      </c>
      <c r="Z161" s="39">
        <v>0.31</v>
      </c>
      <c r="AA161" s="39">
        <v>0.31</v>
      </c>
      <c r="AB161" s="39">
        <v>0.15</v>
      </c>
      <c r="AC161" s="39">
        <v>0.31</v>
      </c>
      <c r="AD161" s="39">
        <v>0.69</v>
      </c>
      <c r="AE161" s="39">
        <v>0.62</v>
      </c>
      <c r="AF161" s="39">
        <v>0.54</v>
      </c>
      <c r="AG161" s="39">
        <v>0.31</v>
      </c>
      <c r="AH161" s="39">
        <v>0.15</v>
      </c>
      <c r="AI161" s="39">
        <v>0</v>
      </c>
      <c r="AJ161" s="39">
        <v>0.23</v>
      </c>
      <c r="AK161" s="39">
        <v>0.46</v>
      </c>
      <c r="AL161" s="39">
        <v>0.38</v>
      </c>
      <c r="AM161" s="39">
        <v>0.54</v>
      </c>
      <c r="AN161" s="39">
        <v>0.38</v>
      </c>
      <c r="AO161" s="39">
        <v>0.15</v>
      </c>
      <c r="AP161" s="39">
        <v>0.15</v>
      </c>
      <c r="AQ161" s="39">
        <v>0.38</v>
      </c>
      <c r="AR161" s="39">
        <v>0.15</v>
      </c>
      <c r="AS161" s="39">
        <v>0.38</v>
      </c>
      <c r="AT161" s="39">
        <v>0</v>
      </c>
      <c r="AU161" s="39">
        <v>0.38</v>
      </c>
      <c r="AV161" s="39">
        <v>0.23</v>
      </c>
      <c r="AW161" s="39">
        <v>0.38</v>
      </c>
      <c r="AX161" s="39">
        <v>0.15</v>
      </c>
      <c r="AY161" s="39">
        <v>0.31</v>
      </c>
      <c r="AZ161" s="39">
        <v>0.23</v>
      </c>
      <c r="BA161" s="39">
        <v>0.23</v>
      </c>
      <c r="BB161" s="39">
        <v>0.85</v>
      </c>
      <c r="BC161" s="39">
        <v>0.23</v>
      </c>
      <c r="BD161" s="39">
        <v>0.54</v>
      </c>
      <c r="BE161" s="39">
        <v>0.54</v>
      </c>
      <c r="BF161" s="39">
        <v>0.69</v>
      </c>
      <c r="BG161" s="39">
        <v>0.38</v>
      </c>
      <c r="BH161" s="39">
        <v>0.31</v>
      </c>
      <c r="BI161" s="39">
        <v>0.38</v>
      </c>
      <c r="BJ161" s="39">
        <v>0.23</v>
      </c>
      <c r="BK161" s="39">
        <v>0.62</v>
      </c>
      <c r="BL161" s="39">
        <v>0.92</v>
      </c>
      <c r="BM161" s="39">
        <v>0.31</v>
      </c>
      <c r="BN161" s="39">
        <v>0.38</v>
      </c>
      <c r="BO161" s="39">
        <v>0.23</v>
      </c>
      <c r="BP161" s="39">
        <v>0.92</v>
      </c>
      <c r="BQ161" s="39">
        <v>0.38</v>
      </c>
      <c r="BR161" s="39">
        <v>0.31</v>
      </c>
      <c r="BS161" s="39">
        <v>0.38</v>
      </c>
      <c r="BT161" s="39">
        <v>0.15</v>
      </c>
      <c r="BU161" s="39">
        <v>0.46</v>
      </c>
      <c r="BV161" s="39">
        <v>0.23</v>
      </c>
      <c r="BW161" s="39">
        <v>0.31</v>
      </c>
      <c r="BX161" s="39">
        <v>0.08</v>
      </c>
      <c r="BY161" s="39">
        <v>0.31</v>
      </c>
      <c r="BZ161" s="39">
        <v>0.31</v>
      </c>
      <c r="CA161" s="39">
        <v>0.08</v>
      </c>
      <c r="CB161" s="39">
        <v>0.08</v>
      </c>
      <c r="CC161" s="39">
        <v>0.38</v>
      </c>
      <c r="CD161" s="39">
        <v>0.3</v>
      </c>
      <c r="CE161" s="39">
        <v>0.45</v>
      </c>
      <c r="CF161" s="39">
        <v>0.24</v>
      </c>
    </row>
    <row r="162" spans="1:84" x14ac:dyDescent="0.25">
      <c r="A162" s="31" t="str">
        <f t="shared" si="2"/>
        <v>ESC MUNICIPAL RUI BARBOSA5º anoUNICA</v>
      </c>
      <c r="B162" s="31" t="s">
        <v>166</v>
      </c>
      <c r="C162" s="31" t="s">
        <v>166</v>
      </c>
      <c r="D162" s="31" t="s">
        <v>399</v>
      </c>
      <c r="E162" s="31" t="s">
        <v>217</v>
      </c>
      <c r="F162" s="31" t="s">
        <v>95</v>
      </c>
      <c r="G162" s="42">
        <v>8</v>
      </c>
      <c r="H162" s="42">
        <v>8</v>
      </c>
      <c r="I162" s="42">
        <v>9</v>
      </c>
      <c r="J162" s="42">
        <v>9</v>
      </c>
      <c r="K162" s="39">
        <v>0.11</v>
      </c>
      <c r="L162" s="39">
        <v>0.22</v>
      </c>
      <c r="M162" s="39">
        <v>0.33</v>
      </c>
      <c r="N162" s="39">
        <v>0.11</v>
      </c>
      <c r="O162" s="39">
        <v>0.22</v>
      </c>
      <c r="P162" s="39">
        <v>0</v>
      </c>
      <c r="Q162" s="39">
        <v>0.22</v>
      </c>
      <c r="R162" s="39">
        <v>0.11</v>
      </c>
      <c r="S162" s="39">
        <v>0.22</v>
      </c>
      <c r="T162" s="39">
        <v>0.33</v>
      </c>
      <c r="U162" s="39">
        <v>0.56000000000000005</v>
      </c>
      <c r="V162" s="39">
        <v>0.33</v>
      </c>
      <c r="W162" s="39">
        <v>0.44</v>
      </c>
      <c r="X162" s="39">
        <v>0.56000000000000005</v>
      </c>
      <c r="Y162" s="39">
        <v>0.44</v>
      </c>
      <c r="Z162" s="39">
        <v>0.11</v>
      </c>
      <c r="AA162" s="39">
        <v>0.22</v>
      </c>
      <c r="AB162" s="39">
        <v>0.22</v>
      </c>
      <c r="AC162" s="39">
        <v>0.22</v>
      </c>
      <c r="AD162" s="39">
        <v>0.44</v>
      </c>
      <c r="AE162" s="39">
        <v>0.56000000000000005</v>
      </c>
      <c r="AF162" s="39">
        <v>0.33</v>
      </c>
      <c r="AG162" s="39">
        <v>0.11</v>
      </c>
      <c r="AH162" s="39">
        <v>0.33</v>
      </c>
      <c r="AI162" s="39">
        <v>0.33</v>
      </c>
      <c r="AJ162" s="39">
        <v>0.11</v>
      </c>
      <c r="AK162" s="39">
        <v>0.44</v>
      </c>
      <c r="AL162" s="39">
        <v>0.33</v>
      </c>
      <c r="AM162" s="39">
        <v>0.33</v>
      </c>
      <c r="AN162" s="39">
        <v>0.11</v>
      </c>
      <c r="AO162" s="39">
        <v>0.22</v>
      </c>
      <c r="AP162" s="39">
        <v>0</v>
      </c>
      <c r="AQ162" s="39">
        <v>0.67</v>
      </c>
      <c r="AR162" s="39">
        <v>0.22</v>
      </c>
      <c r="AS162" s="39">
        <v>0.22</v>
      </c>
      <c r="AT162" s="39">
        <v>0.22</v>
      </c>
      <c r="AU162" s="39">
        <v>0.22</v>
      </c>
      <c r="AV162" s="39">
        <v>0.22</v>
      </c>
      <c r="AW162" s="39">
        <v>0.11</v>
      </c>
      <c r="AX162" s="39">
        <v>0.22</v>
      </c>
      <c r="AY162" s="39">
        <v>0.44</v>
      </c>
      <c r="AZ162" s="39">
        <v>0</v>
      </c>
      <c r="BA162" s="39">
        <v>0.33</v>
      </c>
      <c r="BB162" s="39">
        <v>0.78</v>
      </c>
      <c r="BC162" s="39">
        <v>0.11</v>
      </c>
      <c r="BD162" s="39">
        <v>0.89</v>
      </c>
      <c r="BE162" s="39">
        <v>0.89</v>
      </c>
      <c r="BF162" s="39">
        <v>0.78</v>
      </c>
      <c r="BG162" s="39">
        <v>1</v>
      </c>
      <c r="BH162" s="39">
        <v>0</v>
      </c>
      <c r="BI162" s="39">
        <v>0.67</v>
      </c>
      <c r="BJ162" s="39">
        <v>0.89</v>
      </c>
      <c r="BK162" s="39">
        <v>0.89</v>
      </c>
      <c r="BL162" s="39">
        <v>0.11</v>
      </c>
      <c r="BM162" s="39">
        <v>0.89</v>
      </c>
      <c r="BN162" s="39">
        <v>0.78</v>
      </c>
      <c r="BO162" s="39">
        <v>0.67</v>
      </c>
      <c r="BP162" s="39">
        <v>0.67</v>
      </c>
      <c r="BQ162" s="39">
        <v>0.78</v>
      </c>
      <c r="BR162" s="39">
        <v>0</v>
      </c>
      <c r="BS162" s="39">
        <v>0</v>
      </c>
      <c r="BT162" s="39">
        <v>0</v>
      </c>
      <c r="BU162" s="39">
        <v>0.89</v>
      </c>
      <c r="BV162" s="39">
        <v>0.78</v>
      </c>
      <c r="BW162" s="39">
        <v>0.22</v>
      </c>
      <c r="BX162" s="39">
        <v>0.78</v>
      </c>
      <c r="BY162" s="39">
        <v>0.22</v>
      </c>
      <c r="BZ162" s="39">
        <v>0</v>
      </c>
      <c r="CA162" s="39">
        <v>0</v>
      </c>
      <c r="CB162" s="39">
        <v>0</v>
      </c>
      <c r="CC162" s="39">
        <v>0.27</v>
      </c>
      <c r="CD162" s="39">
        <v>0.27</v>
      </c>
      <c r="CE162" s="39">
        <v>0.57999999999999996</v>
      </c>
      <c r="CF162" s="39">
        <v>0.28999999999999998</v>
      </c>
    </row>
    <row r="163" spans="1:84" x14ac:dyDescent="0.25">
      <c r="A163" s="31" t="str">
        <f t="shared" si="2"/>
        <v>ESCOLA MUNICIPAL MELQUIADES CARDOSO5º anoA</v>
      </c>
      <c r="B163" s="31" t="s">
        <v>166</v>
      </c>
      <c r="C163" s="31" t="s">
        <v>192</v>
      </c>
      <c r="D163" s="31" t="s">
        <v>486</v>
      </c>
      <c r="E163" s="31" t="s">
        <v>217</v>
      </c>
      <c r="F163" s="31" t="s">
        <v>87</v>
      </c>
      <c r="G163" s="43">
        <v>13</v>
      </c>
      <c r="H163" s="43">
        <v>13</v>
      </c>
      <c r="I163" s="43">
        <v>13</v>
      </c>
      <c r="J163" s="43">
        <v>13</v>
      </c>
      <c r="K163" s="39">
        <v>0</v>
      </c>
      <c r="L163" s="39">
        <v>0.15</v>
      </c>
      <c r="M163" s="39">
        <v>0.62</v>
      </c>
      <c r="N163" s="39">
        <v>0.15</v>
      </c>
      <c r="O163" s="39">
        <v>1</v>
      </c>
      <c r="P163" s="39">
        <v>0.38</v>
      </c>
      <c r="Q163" s="39">
        <v>0.46</v>
      </c>
      <c r="R163" s="39">
        <v>0.15</v>
      </c>
      <c r="S163" s="39">
        <v>0</v>
      </c>
      <c r="T163" s="39">
        <v>0</v>
      </c>
      <c r="U163" s="39">
        <v>0.85</v>
      </c>
      <c r="V163" s="39">
        <v>0.77</v>
      </c>
      <c r="W163" s="39">
        <v>0.31</v>
      </c>
      <c r="X163" s="39">
        <v>0.54</v>
      </c>
      <c r="Y163" s="39">
        <v>0.69</v>
      </c>
      <c r="Z163" s="39">
        <v>0</v>
      </c>
      <c r="AA163" s="39">
        <v>0.15</v>
      </c>
      <c r="AB163" s="39">
        <v>0.23</v>
      </c>
      <c r="AC163" s="39">
        <v>0.92</v>
      </c>
      <c r="AD163" s="39">
        <v>0.23</v>
      </c>
      <c r="AE163" s="39">
        <v>0.62</v>
      </c>
      <c r="AF163" s="39">
        <v>0.54</v>
      </c>
      <c r="AG163" s="39">
        <v>0</v>
      </c>
      <c r="AH163" s="39">
        <v>0.23</v>
      </c>
      <c r="AI163" s="39">
        <v>0.08</v>
      </c>
      <c r="AJ163" s="39">
        <v>0.08</v>
      </c>
      <c r="AK163" s="39">
        <v>0.54</v>
      </c>
      <c r="AL163" s="39">
        <v>0.31</v>
      </c>
      <c r="AM163" s="39">
        <v>0.46</v>
      </c>
      <c r="AN163" s="39">
        <v>0.46</v>
      </c>
      <c r="AO163" s="39">
        <v>0.08</v>
      </c>
      <c r="AP163" s="39">
        <v>0</v>
      </c>
      <c r="AQ163" s="39">
        <v>0.54</v>
      </c>
      <c r="AR163" s="39">
        <v>0.23</v>
      </c>
      <c r="AS163" s="39">
        <v>0.46</v>
      </c>
      <c r="AT163" s="39">
        <v>0.31</v>
      </c>
      <c r="AU163" s="39">
        <v>0.15</v>
      </c>
      <c r="AV163" s="39">
        <v>0</v>
      </c>
      <c r="AW163" s="39">
        <v>0.15</v>
      </c>
      <c r="AX163" s="39">
        <v>0.31</v>
      </c>
      <c r="AY163" s="39">
        <v>0.31</v>
      </c>
      <c r="AZ163" s="39">
        <v>0.38</v>
      </c>
      <c r="BA163" s="39">
        <v>0.69</v>
      </c>
      <c r="BB163" s="39">
        <v>0.69</v>
      </c>
      <c r="BC163" s="39">
        <v>0.15</v>
      </c>
      <c r="BD163" s="39">
        <v>0.38</v>
      </c>
      <c r="BE163" s="39">
        <v>0.92</v>
      </c>
      <c r="BF163" s="39">
        <v>0.92</v>
      </c>
      <c r="BG163" s="39">
        <v>0.62</v>
      </c>
      <c r="BH163" s="39">
        <v>0.15</v>
      </c>
      <c r="BI163" s="39">
        <v>0.38</v>
      </c>
      <c r="BJ163" s="39">
        <v>0.15</v>
      </c>
      <c r="BK163" s="39">
        <v>0.38</v>
      </c>
      <c r="BL163" s="39">
        <v>0.69</v>
      </c>
      <c r="BM163" s="39">
        <v>0.69</v>
      </c>
      <c r="BN163" s="39">
        <v>0.23</v>
      </c>
      <c r="BO163" s="39">
        <v>0.23</v>
      </c>
      <c r="BP163" s="39">
        <v>0.85</v>
      </c>
      <c r="BQ163" s="39">
        <v>0.77</v>
      </c>
      <c r="BR163" s="39">
        <v>0.38</v>
      </c>
      <c r="BS163" s="39">
        <v>0.46</v>
      </c>
      <c r="BT163" s="39">
        <v>0.23</v>
      </c>
      <c r="BU163" s="39">
        <v>0.92</v>
      </c>
      <c r="BV163" s="39">
        <v>0.38</v>
      </c>
      <c r="BW163" s="39">
        <v>0.31</v>
      </c>
      <c r="BX163" s="39">
        <v>0.38</v>
      </c>
      <c r="BY163" s="39">
        <v>0.23</v>
      </c>
      <c r="BZ163" s="39">
        <v>0.23</v>
      </c>
      <c r="CA163" s="39">
        <v>0.23</v>
      </c>
      <c r="CB163" s="39">
        <v>0</v>
      </c>
      <c r="CC163" s="39">
        <v>0.38</v>
      </c>
      <c r="CD163" s="39">
        <v>0.28000000000000003</v>
      </c>
      <c r="CE163" s="39">
        <v>0.5</v>
      </c>
      <c r="CF163" s="39">
        <v>0.34</v>
      </c>
    </row>
    <row r="164" spans="1:84" x14ac:dyDescent="0.25">
      <c r="A164" s="31" t="str">
        <f t="shared" si="2"/>
        <v>ESCOLA MUNICIPAL MELQUIADES CARDOSO5º anoB</v>
      </c>
      <c r="B164" s="31" t="s">
        <v>166</v>
      </c>
      <c r="C164" s="31" t="s">
        <v>192</v>
      </c>
      <c r="D164" s="31" t="s">
        <v>486</v>
      </c>
      <c r="E164" s="31" t="s">
        <v>217</v>
      </c>
      <c r="F164" s="31" t="s">
        <v>100</v>
      </c>
      <c r="G164" s="42">
        <v>18</v>
      </c>
      <c r="H164" s="42">
        <v>18</v>
      </c>
      <c r="I164" s="42">
        <v>18</v>
      </c>
      <c r="J164" s="42">
        <v>18</v>
      </c>
      <c r="K164" s="39">
        <v>0.33</v>
      </c>
      <c r="L164" s="39">
        <v>0.22</v>
      </c>
      <c r="M164" s="39">
        <v>0.44</v>
      </c>
      <c r="N164" s="39">
        <v>0.33</v>
      </c>
      <c r="O164" s="39">
        <v>0.78</v>
      </c>
      <c r="P164" s="39">
        <v>0.33</v>
      </c>
      <c r="Q164" s="39">
        <v>0.33</v>
      </c>
      <c r="R164" s="39">
        <v>0.28000000000000003</v>
      </c>
      <c r="S164" s="39">
        <v>0.89</v>
      </c>
      <c r="T164" s="39">
        <v>0.44</v>
      </c>
      <c r="U164" s="39">
        <v>0.5</v>
      </c>
      <c r="V164" s="39">
        <v>0.56000000000000005</v>
      </c>
      <c r="W164" s="39">
        <v>0.22</v>
      </c>
      <c r="X164" s="39">
        <v>0.5</v>
      </c>
      <c r="Y164" s="39">
        <v>0.67</v>
      </c>
      <c r="Z164" s="39">
        <v>0.39</v>
      </c>
      <c r="AA164" s="39">
        <v>0.28000000000000003</v>
      </c>
      <c r="AB164" s="39">
        <v>0.22</v>
      </c>
      <c r="AC164" s="39">
        <v>0.39</v>
      </c>
      <c r="AD164" s="39">
        <v>0.33</v>
      </c>
      <c r="AE164" s="39">
        <v>0.5</v>
      </c>
      <c r="AF164" s="39">
        <v>0.5</v>
      </c>
      <c r="AG164" s="39">
        <v>0.22</v>
      </c>
      <c r="AH164" s="39">
        <v>0.22</v>
      </c>
      <c r="AI164" s="39">
        <v>0.22</v>
      </c>
      <c r="AJ164" s="39">
        <v>0.33</v>
      </c>
      <c r="AK164" s="39">
        <v>0.44</v>
      </c>
      <c r="AL164" s="39">
        <v>0.17</v>
      </c>
      <c r="AM164" s="39">
        <v>0.33</v>
      </c>
      <c r="AN164" s="39">
        <v>0.17</v>
      </c>
      <c r="AO164" s="39">
        <v>0.22</v>
      </c>
      <c r="AP164" s="39">
        <v>0.11</v>
      </c>
      <c r="AQ164" s="39">
        <v>0.33</v>
      </c>
      <c r="AR164" s="39">
        <v>0.28000000000000003</v>
      </c>
      <c r="AS164" s="39">
        <v>0.44</v>
      </c>
      <c r="AT164" s="39">
        <v>0.11</v>
      </c>
      <c r="AU164" s="39">
        <v>0.28000000000000003</v>
      </c>
      <c r="AV164" s="39">
        <v>0.28000000000000003</v>
      </c>
      <c r="AW164" s="39">
        <v>0.33</v>
      </c>
      <c r="AX164" s="39">
        <v>0.5</v>
      </c>
      <c r="AY164" s="39">
        <v>0.06</v>
      </c>
      <c r="AZ164" s="39">
        <v>0.33</v>
      </c>
      <c r="BA164" s="39">
        <v>0.17</v>
      </c>
      <c r="BB164" s="39">
        <v>0.72</v>
      </c>
      <c r="BC164" s="39">
        <v>0.17</v>
      </c>
      <c r="BD164" s="39">
        <v>0.39</v>
      </c>
      <c r="BE164" s="39">
        <v>0.44</v>
      </c>
      <c r="BF164" s="39">
        <v>0.5</v>
      </c>
      <c r="BG164" s="39">
        <v>0.22</v>
      </c>
      <c r="BH164" s="39">
        <v>0.06</v>
      </c>
      <c r="BI164" s="39">
        <v>0.28000000000000003</v>
      </c>
      <c r="BJ164" s="39">
        <v>0.22</v>
      </c>
      <c r="BK164" s="39">
        <v>0.22</v>
      </c>
      <c r="BL164" s="39">
        <v>0.39</v>
      </c>
      <c r="BM164" s="39">
        <v>0.33</v>
      </c>
      <c r="BN164" s="39">
        <v>0.28000000000000003</v>
      </c>
      <c r="BO164" s="39">
        <v>0.17</v>
      </c>
      <c r="BP164" s="39">
        <v>0.39</v>
      </c>
      <c r="BQ164" s="39">
        <v>0.67</v>
      </c>
      <c r="BR164" s="39">
        <v>0.28000000000000003</v>
      </c>
      <c r="BS164" s="39">
        <v>0.44</v>
      </c>
      <c r="BT164" s="39">
        <v>0.11</v>
      </c>
      <c r="BU164" s="39">
        <v>0.72</v>
      </c>
      <c r="BV164" s="39">
        <v>0.28000000000000003</v>
      </c>
      <c r="BW164" s="39">
        <v>0.22</v>
      </c>
      <c r="BX164" s="39">
        <v>0.11</v>
      </c>
      <c r="BY164" s="39">
        <v>0.22</v>
      </c>
      <c r="BZ164" s="39">
        <v>0.5</v>
      </c>
      <c r="CA164" s="39">
        <v>0.17</v>
      </c>
      <c r="CB164" s="39">
        <v>0.22</v>
      </c>
      <c r="CC164" s="39">
        <v>0.42</v>
      </c>
      <c r="CD164" s="39">
        <v>0.3</v>
      </c>
      <c r="CE164" s="39">
        <v>0.31</v>
      </c>
      <c r="CF164" s="39">
        <v>0.3</v>
      </c>
    </row>
    <row r="165" spans="1:84" x14ac:dyDescent="0.25">
      <c r="A165" s="31" t="str">
        <f t="shared" si="2"/>
        <v>ESCOLA MUNICIPAL PROFESSORA NAIR DUARTE5º ano3</v>
      </c>
      <c r="B165" s="31" t="s">
        <v>166</v>
      </c>
      <c r="C165" s="31" t="s">
        <v>166</v>
      </c>
      <c r="D165" s="31" t="s">
        <v>172</v>
      </c>
      <c r="E165" s="31" t="s">
        <v>217</v>
      </c>
      <c r="F165" s="31">
        <v>3</v>
      </c>
      <c r="G165" s="43">
        <v>31</v>
      </c>
      <c r="H165" s="43">
        <v>31</v>
      </c>
      <c r="I165" s="43">
        <v>31</v>
      </c>
      <c r="J165" s="43">
        <v>31</v>
      </c>
      <c r="K165" s="39">
        <v>0.13</v>
      </c>
      <c r="L165" s="39">
        <v>0.16</v>
      </c>
      <c r="M165" s="39">
        <v>0.23</v>
      </c>
      <c r="N165" s="39">
        <v>0.28999999999999998</v>
      </c>
      <c r="O165" s="39">
        <v>0.23</v>
      </c>
      <c r="P165" s="39">
        <v>0.23</v>
      </c>
      <c r="Q165" s="39">
        <v>0.23</v>
      </c>
      <c r="R165" s="39">
        <v>0.13</v>
      </c>
      <c r="S165" s="39">
        <v>0.28999999999999998</v>
      </c>
      <c r="T165" s="39">
        <v>0.28999999999999998</v>
      </c>
      <c r="U165" s="39">
        <v>0.42</v>
      </c>
      <c r="V165" s="39">
        <v>0.39</v>
      </c>
      <c r="W165" s="39">
        <v>0.32</v>
      </c>
      <c r="X165" s="39">
        <v>0.45</v>
      </c>
      <c r="Y165" s="39">
        <v>0.42</v>
      </c>
      <c r="Z165" s="39">
        <v>0.28999999999999998</v>
      </c>
      <c r="AA165" s="39">
        <v>0.42</v>
      </c>
      <c r="AB165" s="39">
        <v>0.32</v>
      </c>
      <c r="AC165" s="39">
        <v>0.28999999999999998</v>
      </c>
      <c r="AD165" s="39">
        <v>0.32</v>
      </c>
      <c r="AE165" s="39">
        <v>0.26</v>
      </c>
      <c r="AF165" s="39">
        <v>0.52</v>
      </c>
      <c r="AG165" s="39">
        <v>0.23</v>
      </c>
      <c r="AH165" s="39">
        <v>0.23</v>
      </c>
      <c r="AI165" s="39">
        <v>0.35</v>
      </c>
      <c r="AJ165" s="39">
        <v>0.35</v>
      </c>
      <c r="AK165" s="39">
        <v>0.55000000000000004</v>
      </c>
      <c r="AL165" s="39">
        <v>0.28999999999999998</v>
      </c>
      <c r="AM165" s="39">
        <v>0.42</v>
      </c>
      <c r="AN165" s="39">
        <v>0.26</v>
      </c>
      <c r="AO165" s="39">
        <v>0.16</v>
      </c>
      <c r="AP165" s="39">
        <v>0.26</v>
      </c>
      <c r="AQ165" s="39">
        <v>0.32</v>
      </c>
      <c r="AR165" s="39">
        <v>0.32</v>
      </c>
      <c r="AS165" s="39">
        <v>0.35</v>
      </c>
      <c r="AT165" s="39">
        <v>0.1</v>
      </c>
      <c r="AU165" s="39">
        <v>0.23</v>
      </c>
      <c r="AV165" s="39">
        <v>0.35</v>
      </c>
      <c r="AW165" s="39">
        <v>0.13</v>
      </c>
      <c r="AX165" s="39">
        <v>0.19</v>
      </c>
      <c r="AY165" s="39">
        <v>0.28999999999999998</v>
      </c>
      <c r="AZ165" s="39">
        <v>0.19</v>
      </c>
      <c r="BA165" s="39">
        <v>0.23</v>
      </c>
      <c r="BB165" s="39">
        <v>0.52</v>
      </c>
      <c r="BC165" s="39">
        <v>0.28999999999999998</v>
      </c>
      <c r="BD165" s="39">
        <v>0.32</v>
      </c>
      <c r="BE165" s="39">
        <v>0.28999999999999998</v>
      </c>
      <c r="BF165" s="39">
        <v>0.42</v>
      </c>
      <c r="BG165" s="39">
        <v>0.1</v>
      </c>
      <c r="BH165" s="39">
        <v>0.1</v>
      </c>
      <c r="BI165" s="39">
        <v>0.32</v>
      </c>
      <c r="BJ165" s="39">
        <v>0.13</v>
      </c>
      <c r="BK165" s="39">
        <v>0.23</v>
      </c>
      <c r="BL165" s="39">
        <v>0.35</v>
      </c>
      <c r="BM165" s="39">
        <v>0.16</v>
      </c>
      <c r="BN165" s="39">
        <v>0.19</v>
      </c>
      <c r="BO165" s="39">
        <v>0.1</v>
      </c>
      <c r="BP165" s="39">
        <v>0.55000000000000004</v>
      </c>
      <c r="BQ165" s="39">
        <v>0.32</v>
      </c>
      <c r="BR165" s="39">
        <v>0.26</v>
      </c>
      <c r="BS165" s="39">
        <v>0.23</v>
      </c>
      <c r="BT165" s="39">
        <v>0.06</v>
      </c>
      <c r="BU165" s="39">
        <v>0.45</v>
      </c>
      <c r="BV165" s="39">
        <v>0.28999999999999998</v>
      </c>
      <c r="BW165" s="39">
        <v>0.19</v>
      </c>
      <c r="BX165" s="39">
        <v>0.19</v>
      </c>
      <c r="BY165" s="39">
        <v>0.23</v>
      </c>
      <c r="BZ165" s="39">
        <v>0.26</v>
      </c>
      <c r="CA165" s="39">
        <v>0.16</v>
      </c>
      <c r="CB165" s="39">
        <v>0</v>
      </c>
      <c r="CC165" s="39">
        <v>0.28999999999999998</v>
      </c>
      <c r="CD165" s="39">
        <v>0.28999999999999998</v>
      </c>
      <c r="CE165" s="39">
        <v>0.27</v>
      </c>
      <c r="CF165" s="39">
        <v>0.21</v>
      </c>
    </row>
    <row r="166" spans="1:84" x14ac:dyDescent="0.25">
      <c r="A166" s="31" t="str">
        <f t="shared" si="2"/>
        <v>ESCOLA MUNICIPAL 1º DE JUNHO5º ano01 MAT</v>
      </c>
      <c r="B166" s="31" t="s">
        <v>166</v>
      </c>
      <c r="C166" s="31" t="s">
        <v>201</v>
      </c>
      <c r="D166" s="31" t="s">
        <v>203</v>
      </c>
      <c r="E166" s="31" t="s">
        <v>217</v>
      </c>
      <c r="F166" s="31" t="s">
        <v>487</v>
      </c>
      <c r="G166" s="42">
        <v>29</v>
      </c>
      <c r="H166" s="42">
        <v>29</v>
      </c>
      <c r="I166" s="42">
        <v>28</v>
      </c>
      <c r="J166" s="42">
        <v>28</v>
      </c>
      <c r="K166" s="39">
        <v>0.17</v>
      </c>
      <c r="L166" s="39">
        <v>0.17</v>
      </c>
      <c r="M166" s="39">
        <v>0.27</v>
      </c>
      <c r="N166" s="39">
        <v>0.27</v>
      </c>
      <c r="O166" s="39">
        <v>0.17</v>
      </c>
      <c r="P166" s="39">
        <v>0.17</v>
      </c>
      <c r="Q166" s="39">
        <v>0.6</v>
      </c>
      <c r="R166" s="39">
        <v>0.23</v>
      </c>
      <c r="S166" s="39">
        <v>0.3</v>
      </c>
      <c r="T166" s="39">
        <v>0.27</v>
      </c>
      <c r="U166" s="39">
        <v>0.53</v>
      </c>
      <c r="V166" s="39">
        <v>0.23</v>
      </c>
      <c r="W166" s="39">
        <v>0.2</v>
      </c>
      <c r="X166" s="39">
        <v>0.4</v>
      </c>
      <c r="Y166" s="39">
        <v>0.56999999999999995</v>
      </c>
      <c r="Z166" s="39">
        <v>0.23</v>
      </c>
      <c r="AA166" s="39">
        <v>0.4</v>
      </c>
      <c r="AB166" s="39">
        <v>0.13</v>
      </c>
      <c r="AC166" s="39">
        <v>0.33</v>
      </c>
      <c r="AD166" s="39">
        <v>0.4</v>
      </c>
      <c r="AE166" s="39">
        <v>0.33</v>
      </c>
      <c r="AF166" s="39">
        <v>0.37</v>
      </c>
      <c r="AG166" s="39">
        <v>0.33</v>
      </c>
      <c r="AH166" s="39">
        <v>0.23</v>
      </c>
      <c r="AI166" s="39">
        <v>0.23</v>
      </c>
      <c r="AJ166" s="39">
        <v>0.37</v>
      </c>
      <c r="AK166" s="39">
        <v>0.5</v>
      </c>
      <c r="AL166" s="39">
        <v>0.33</v>
      </c>
      <c r="AM166" s="39">
        <v>0.43</v>
      </c>
      <c r="AN166" s="39">
        <v>0.3</v>
      </c>
      <c r="AO166" s="39">
        <v>0.33</v>
      </c>
      <c r="AP166" s="39">
        <v>7.0000000000000007E-2</v>
      </c>
      <c r="AQ166" s="39">
        <v>0.33</v>
      </c>
      <c r="AR166" s="39">
        <v>0.3</v>
      </c>
      <c r="AS166" s="39">
        <v>0.47</v>
      </c>
      <c r="AT166" s="39">
        <v>0.33</v>
      </c>
      <c r="AU166" s="39">
        <v>0.23</v>
      </c>
      <c r="AV166" s="39">
        <v>0.2</v>
      </c>
      <c r="AW166" s="39">
        <v>0.2</v>
      </c>
      <c r="AX166" s="39">
        <v>0.47</v>
      </c>
      <c r="AY166" s="39">
        <v>0.2</v>
      </c>
      <c r="AZ166" s="39">
        <v>0.37</v>
      </c>
      <c r="BA166" s="39">
        <v>0.2</v>
      </c>
      <c r="BB166" s="39">
        <v>0.56999999999999995</v>
      </c>
      <c r="BC166" s="39">
        <v>0.23</v>
      </c>
      <c r="BD166" s="39">
        <v>0.5</v>
      </c>
      <c r="BE166" s="39">
        <v>0.43</v>
      </c>
      <c r="BF166" s="39">
        <v>0.4</v>
      </c>
      <c r="BG166" s="39">
        <v>0.2</v>
      </c>
      <c r="BH166" s="39">
        <v>0.27</v>
      </c>
      <c r="BI166" s="39">
        <v>0.43</v>
      </c>
      <c r="BJ166" s="39">
        <v>0.3</v>
      </c>
      <c r="BK166" s="39">
        <v>0.4</v>
      </c>
      <c r="BL166" s="39">
        <v>0.4</v>
      </c>
      <c r="BM166" s="39">
        <v>0.27</v>
      </c>
      <c r="BN166" s="39">
        <v>0.17</v>
      </c>
      <c r="BO166" s="39">
        <v>0.23</v>
      </c>
      <c r="BP166" s="39">
        <v>0.63</v>
      </c>
      <c r="BQ166" s="39">
        <v>0.3</v>
      </c>
      <c r="BR166" s="39">
        <v>0.27</v>
      </c>
      <c r="BS166" s="39">
        <v>0.33</v>
      </c>
      <c r="BT166" s="39">
        <v>7.0000000000000007E-2</v>
      </c>
      <c r="BU166" s="39">
        <v>0.47</v>
      </c>
      <c r="BV166" s="39">
        <v>0.37</v>
      </c>
      <c r="BW166" s="39">
        <v>0.3</v>
      </c>
      <c r="BX166" s="39">
        <v>0.2</v>
      </c>
      <c r="BY166" s="39">
        <v>0.3</v>
      </c>
      <c r="BZ166" s="39">
        <v>0.4</v>
      </c>
      <c r="CA166" s="39">
        <v>0.33</v>
      </c>
      <c r="CB166" s="39">
        <v>0.2</v>
      </c>
      <c r="CC166" s="39">
        <v>0.3</v>
      </c>
      <c r="CD166" s="39">
        <v>0.32</v>
      </c>
      <c r="CE166" s="39">
        <v>0.34</v>
      </c>
      <c r="CF166" s="39">
        <v>0.3</v>
      </c>
    </row>
    <row r="167" spans="1:84" x14ac:dyDescent="0.25">
      <c r="A167" s="31" t="str">
        <f t="shared" si="2"/>
        <v>ESCOLA MUNICIPAL 1º DE JUNHO5º ano03 VESP</v>
      </c>
      <c r="B167" s="31" t="s">
        <v>166</v>
      </c>
      <c r="C167" s="31" t="s">
        <v>201</v>
      </c>
      <c r="D167" s="31" t="s">
        <v>203</v>
      </c>
      <c r="E167" s="31" t="s">
        <v>217</v>
      </c>
      <c r="F167" s="31" t="s">
        <v>488</v>
      </c>
      <c r="G167" s="43">
        <v>30</v>
      </c>
      <c r="H167" s="43">
        <v>30</v>
      </c>
      <c r="I167" s="43">
        <v>27</v>
      </c>
      <c r="J167" s="43">
        <v>27</v>
      </c>
      <c r="K167" s="39">
        <v>0.23</v>
      </c>
      <c r="L167" s="39">
        <v>0.2</v>
      </c>
      <c r="M167" s="39">
        <v>0.33</v>
      </c>
      <c r="N167" s="39">
        <v>0.2</v>
      </c>
      <c r="O167" s="39">
        <v>0.27</v>
      </c>
      <c r="P167" s="39">
        <v>0.13</v>
      </c>
      <c r="Q167" s="39">
        <v>0.67</v>
      </c>
      <c r="R167" s="39">
        <v>0.33</v>
      </c>
      <c r="S167" s="39">
        <v>0.3</v>
      </c>
      <c r="T167" s="39">
        <v>0.5</v>
      </c>
      <c r="U167" s="39">
        <v>0.56999999999999995</v>
      </c>
      <c r="V167" s="39">
        <v>0.2</v>
      </c>
      <c r="W167" s="39">
        <v>0.27</v>
      </c>
      <c r="X167" s="39">
        <v>0.37</v>
      </c>
      <c r="Y167" s="39">
        <v>0.4</v>
      </c>
      <c r="Z167" s="39">
        <v>0.2</v>
      </c>
      <c r="AA167" s="39">
        <v>0.47</v>
      </c>
      <c r="AB167" s="39">
        <v>0.3</v>
      </c>
      <c r="AC167" s="39">
        <v>0.27</v>
      </c>
      <c r="AD167" s="39">
        <v>0.63</v>
      </c>
      <c r="AE167" s="39">
        <v>0.33</v>
      </c>
      <c r="AF167" s="39">
        <v>0.47</v>
      </c>
      <c r="AG167" s="39">
        <v>0.2</v>
      </c>
      <c r="AH167" s="39">
        <v>0.37</v>
      </c>
      <c r="AI167" s="39">
        <v>0.47</v>
      </c>
      <c r="AJ167" s="39">
        <v>0.37</v>
      </c>
      <c r="AK167" s="39">
        <v>0.4</v>
      </c>
      <c r="AL167" s="39">
        <v>0.37</v>
      </c>
      <c r="AM167" s="39">
        <v>0.6</v>
      </c>
      <c r="AN167" s="39">
        <v>0.3</v>
      </c>
      <c r="AO167" s="39">
        <v>0.17</v>
      </c>
      <c r="AP167" s="39">
        <v>0.3</v>
      </c>
      <c r="AQ167" s="39">
        <v>0.47</v>
      </c>
      <c r="AR167" s="39">
        <v>0.4</v>
      </c>
      <c r="AS167" s="39">
        <v>0.43</v>
      </c>
      <c r="AT167" s="39">
        <v>0.2</v>
      </c>
      <c r="AU167" s="39">
        <v>0.23</v>
      </c>
      <c r="AV167" s="39">
        <v>0.1</v>
      </c>
      <c r="AW167" s="39">
        <v>0.17</v>
      </c>
      <c r="AX167" s="39">
        <v>0.27</v>
      </c>
      <c r="AY167" s="39">
        <v>0.4</v>
      </c>
      <c r="AZ167" s="39">
        <v>0.33</v>
      </c>
      <c r="BA167" s="39">
        <v>0.33</v>
      </c>
      <c r="BB167" s="39">
        <v>0.6</v>
      </c>
      <c r="BC167" s="39">
        <v>0.3</v>
      </c>
      <c r="BD167" s="39">
        <v>0.5</v>
      </c>
      <c r="BE167" s="39">
        <v>0.6</v>
      </c>
      <c r="BF167" s="39">
        <v>0.6</v>
      </c>
      <c r="BG167" s="39">
        <v>0.23</v>
      </c>
      <c r="BH167" s="39">
        <v>0.27</v>
      </c>
      <c r="BI167" s="39">
        <v>0.47</v>
      </c>
      <c r="BJ167" s="39">
        <v>0.3</v>
      </c>
      <c r="BK167" s="39">
        <v>0.37</v>
      </c>
      <c r="BL167" s="39">
        <v>0.37</v>
      </c>
      <c r="BM167" s="39">
        <v>0.33</v>
      </c>
      <c r="BN167" s="39">
        <v>0.23</v>
      </c>
      <c r="BO167" s="39">
        <v>0.2</v>
      </c>
      <c r="BP167" s="39">
        <v>0.6</v>
      </c>
      <c r="BQ167" s="39">
        <v>0.47</v>
      </c>
      <c r="BR167" s="39">
        <v>0.37</v>
      </c>
      <c r="BS167" s="39">
        <v>0.23</v>
      </c>
      <c r="BT167" s="39">
        <v>7.0000000000000007E-2</v>
      </c>
      <c r="BU167" s="39">
        <v>0.5</v>
      </c>
      <c r="BV167" s="39">
        <v>0.27</v>
      </c>
      <c r="BW167" s="39">
        <v>0.13</v>
      </c>
      <c r="BX167" s="39">
        <v>0.2</v>
      </c>
      <c r="BY167" s="39">
        <v>0.33</v>
      </c>
      <c r="BZ167" s="39">
        <v>0.27</v>
      </c>
      <c r="CA167" s="39">
        <v>0.2</v>
      </c>
      <c r="CB167" s="39">
        <v>0.13</v>
      </c>
      <c r="CC167" s="39">
        <v>0.34</v>
      </c>
      <c r="CD167" s="39">
        <v>0.33</v>
      </c>
      <c r="CE167" s="39">
        <v>0.39</v>
      </c>
      <c r="CF167" s="39">
        <v>0.23</v>
      </c>
    </row>
    <row r="168" spans="1:84" x14ac:dyDescent="0.25">
      <c r="A168" s="31" t="str">
        <f t="shared" si="2"/>
        <v>ESCOLA MUNICIPAL HENRIQUE ALVES GARCIA5º ano"A"</v>
      </c>
      <c r="B168" s="31" t="s">
        <v>166</v>
      </c>
      <c r="C168" s="31" t="s">
        <v>185</v>
      </c>
      <c r="D168" s="31" t="s">
        <v>189</v>
      </c>
      <c r="E168" s="31" t="s">
        <v>217</v>
      </c>
      <c r="F168" s="31" t="s">
        <v>187</v>
      </c>
      <c r="G168" s="42">
        <v>18</v>
      </c>
      <c r="H168" s="42">
        <v>18</v>
      </c>
      <c r="I168" s="42">
        <v>19</v>
      </c>
      <c r="J168" s="42">
        <v>19</v>
      </c>
      <c r="K168" s="39">
        <v>0.11</v>
      </c>
      <c r="L168" s="39">
        <v>0.05</v>
      </c>
      <c r="M168" s="39">
        <v>0.16</v>
      </c>
      <c r="N168" s="39">
        <v>0.16</v>
      </c>
      <c r="O168" s="39">
        <v>0.21</v>
      </c>
      <c r="P168" s="39">
        <v>0.21</v>
      </c>
      <c r="Q168" s="39">
        <v>0.11</v>
      </c>
      <c r="R168" s="39">
        <v>0.05</v>
      </c>
      <c r="S168" s="39">
        <v>0.21</v>
      </c>
      <c r="T168" s="39">
        <v>0.42</v>
      </c>
      <c r="U168" s="39">
        <v>0.47</v>
      </c>
      <c r="V168" s="39">
        <v>0.16</v>
      </c>
      <c r="W168" s="39">
        <v>0.42</v>
      </c>
      <c r="X168" s="39">
        <v>0.26</v>
      </c>
      <c r="Y168" s="39">
        <v>0.37</v>
      </c>
      <c r="Z168" s="39">
        <v>0.21</v>
      </c>
      <c r="AA168" s="39">
        <v>0.37</v>
      </c>
      <c r="AB168" s="39">
        <v>0.21</v>
      </c>
      <c r="AC168" s="39">
        <v>0.16</v>
      </c>
      <c r="AD168" s="39">
        <v>0.42</v>
      </c>
      <c r="AE168" s="39">
        <v>0.26</v>
      </c>
      <c r="AF168" s="39">
        <v>0.26</v>
      </c>
      <c r="AG168" s="39">
        <v>0.37</v>
      </c>
      <c r="AH168" s="39">
        <v>0.11</v>
      </c>
      <c r="AI168" s="39">
        <v>0.42</v>
      </c>
      <c r="AJ168" s="39">
        <v>0.53</v>
      </c>
      <c r="AK168" s="39">
        <v>0.47</v>
      </c>
      <c r="AL168" s="39">
        <v>0.37</v>
      </c>
      <c r="AM168" s="39">
        <v>0.42</v>
      </c>
      <c r="AN168" s="39">
        <v>0.32</v>
      </c>
      <c r="AO168" s="39">
        <v>0.05</v>
      </c>
      <c r="AP168" s="39">
        <v>0.16</v>
      </c>
      <c r="AQ168" s="39">
        <v>0.37</v>
      </c>
      <c r="AR168" s="39">
        <v>0.21</v>
      </c>
      <c r="AS168" s="39">
        <v>0.47</v>
      </c>
      <c r="AT168" s="39">
        <v>0</v>
      </c>
      <c r="AU168" s="39">
        <v>0.21</v>
      </c>
      <c r="AV168" s="39">
        <v>0.26</v>
      </c>
      <c r="AW168" s="39">
        <v>0.16</v>
      </c>
      <c r="AX168" s="39">
        <v>0.21</v>
      </c>
      <c r="AY168" s="39">
        <v>0.37</v>
      </c>
      <c r="AZ168" s="39">
        <v>0.16</v>
      </c>
      <c r="BA168" s="39">
        <v>0.32</v>
      </c>
      <c r="BB168" s="39">
        <v>0.57999999999999996</v>
      </c>
      <c r="BC168" s="39">
        <v>0.32</v>
      </c>
      <c r="BD168" s="39">
        <v>0.47</v>
      </c>
      <c r="BE168" s="39">
        <v>0.74</v>
      </c>
      <c r="BF168" s="39">
        <v>0.53</v>
      </c>
      <c r="BG168" s="39">
        <v>0.16</v>
      </c>
      <c r="BH168" s="39">
        <v>0.05</v>
      </c>
      <c r="BI168" s="39">
        <v>0.47</v>
      </c>
      <c r="BJ168" s="39">
        <v>0.16</v>
      </c>
      <c r="BK168" s="39">
        <v>0.53</v>
      </c>
      <c r="BL168" s="39">
        <v>0.63</v>
      </c>
      <c r="BM168" s="39">
        <v>0.57999999999999996</v>
      </c>
      <c r="BN168" s="39">
        <v>0.21</v>
      </c>
      <c r="BO168" s="39">
        <v>0.05</v>
      </c>
      <c r="BP168" s="39">
        <v>0.53</v>
      </c>
      <c r="BQ168" s="39">
        <v>0.53</v>
      </c>
      <c r="BR168" s="39">
        <v>0.37</v>
      </c>
      <c r="BS168" s="39">
        <v>0.53</v>
      </c>
      <c r="BT168" s="39">
        <v>0.16</v>
      </c>
      <c r="BU168" s="39">
        <v>0.47</v>
      </c>
      <c r="BV168" s="39">
        <v>0.37</v>
      </c>
      <c r="BW168" s="39">
        <v>0.05</v>
      </c>
      <c r="BX168" s="39">
        <v>0.05</v>
      </c>
      <c r="BY168" s="39">
        <v>0.21</v>
      </c>
      <c r="BZ168" s="39">
        <v>0.47</v>
      </c>
      <c r="CA168" s="39">
        <v>0.11</v>
      </c>
      <c r="CB168" s="39">
        <v>0.11</v>
      </c>
      <c r="CC168" s="39">
        <v>0.24</v>
      </c>
      <c r="CD168" s="39">
        <v>0.28000000000000003</v>
      </c>
      <c r="CE168" s="39">
        <v>0.39</v>
      </c>
      <c r="CF168" s="39">
        <v>0.25</v>
      </c>
    </row>
    <row r="169" spans="1:84" x14ac:dyDescent="0.25">
      <c r="A169" s="31" t="str">
        <f t="shared" si="2"/>
        <v>ESCOLA MUNICIPAL HENRIQUE ALVES GARCIA5º ano"B"</v>
      </c>
      <c r="B169" s="31" t="s">
        <v>166</v>
      </c>
      <c r="C169" s="31" t="s">
        <v>185</v>
      </c>
      <c r="D169" s="31" t="s">
        <v>189</v>
      </c>
      <c r="E169" s="31" t="s">
        <v>217</v>
      </c>
      <c r="F169" s="31" t="s">
        <v>243</v>
      </c>
      <c r="G169" s="43">
        <v>15</v>
      </c>
      <c r="H169" s="43">
        <v>15</v>
      </c>
      <c r="I169" s="43">
        <v>14</v>
      </c>
      <c r="J169" s="43">
        <v>14</v>
      </c>
      <c r="K169" s="39">
        <v>0.38</v>
      </c>
      <c r="L169" s="39">
        <v>0.19</v>
      </c>
      <c r="M169" s="39">
        <v>0.5</v>
      </c>
      <c r="N169" s="39">
        <v>0.19</v>
      </c>
      <c r="O169" s="39">
        <v>0.56000000000000005</v>
      </c>
      <c r="P169" s="39">
        <v>0.25</v>
      </c>
      <c r="Q169" s="39">
        <v>0.25</v>
      </c>
      <c r="R169" s="39">
        <v>0.06</v>
      </c>
      <c r="S169" s="39">
        <v>0.63</v>
      </c>
      <c r="T169" s="39">
        <v>0.38</v>
      </c>
      <c r="U169" s="39">
        <v>0.5</v>
      </c>
      <c r="V169" s="39">
        <v>0.56000000000000005</v>
      </c>
      <c r="W169" s="39">
        <v>0.31</v>
      </c>
      <c r="X169" s="39">
        <v>0.5</v>
      </c>
      <c r="Y169" s="39">
        <v>0.44</v>
      </c>
      <c r="Z169" s="39">
        <v>0.25</v>
      </c>
      <c r="AA169" s="39">
        <v>0.19</v>
      </c>
      <c r="AB169" s="39">
        <v>0.19</v>
      </c>
      <c r="AC169" s="39">
        <v>0.13</v>
      </c>
      <c r="AD169" s="39">
        <v>0.56000000000000005</v>
      </c>
      <c r="AE169" s="39">
        <v>0.06</v>
      </c>
      <c r="AF169" s="39">
        <v>0.06</v>
      </c>
      <c r="AG169" s="39">
        <v>0.06</v>
      </c>
      <c r="AH169" s="39">
        <v>0.19</v>
      </c>
      <c r="AI169" s="39">
        <v>0.31</v>
      </c>
      <c r="AJ169" s="39">
        <v>0.31</v>
      </c>
      <c r="AK169" s="39">
        <v>0.44</v>
      </c>
      <c r="AL169" s="39">
        <v>0.19</v>
      </c>
      <c r="AM169" s="39">
        <v>0.25</v>
      </c>
      <c r="AN169" s="39">
        <v>0.31</v>
      </c>
      <c r="AO169" s="39">
        <v>0.13</v>
      </c>
      <c r="AP169" s="39">
        <v>0.31</v>
      </c>
      <c r="AQ169" s="39">
        <v>0.25</v>
      </c>
      <c r="AR169" s="39">
        <v>0.31</v>
      </c>
      <c r="AS169" s="39">
        <v>0.44</v>
      </c>
      <c r="AT169" s="39">
        <v>0.31</v>
      </c>
      <c r="AU169" s="39">
        <v>0.44</v>
      </c>
      <c r="AV169" s="39">
        <v>0.13</v>
      </c>
      <c r="AW169" s="39">
        <v>0.31</v>
      </c>
      <c r="AX169" s="39">
        <v>0.19</v>
      </c>
      <c r="AY169" s="39">
        <v>0.25</v>
      </c>
      <c r="AZ169" s="39">
        <v>0.13</v>
      </c>
      <c r="BA169" s="39">
        <v>0</v>
      </c>
      <c r="BB169" s="39">
        <v>0.63</v>
      </c>
      <c r="BC169" s="39">
        <v>0.25</v>
      </c>
      <c r="BD169" s="39">
        <v>0.63</v>
      </c>
      <c r="BE169" s="39">
        <v>0.63</v>
      </c>
      <c r="BF169" s="39">
        <v>0.44</v>
      </c>
      <c r="BG169" s="39">
        <v>0.06</v>
      </c>
      <c r="BH169" s="39">
        <v>0</v>
      </c>
      <c r="BI169" s="39">
        <v>0.25</v>
      </c>
      <c r="BJ169" s="39">
        <v>0.38</v>
      </c>
      <c r="BK169" s="39">
        <v>0.25</v>
      </c>
      <c r="BL169" s="39">
        <v>0.38</v>
      </c>
      <c r="BM169" s="39">
        <v>0.5</v>
      </c>
      <c r="BN169" s="39">
        <v>0.19</v>
      </c>
      <c r="BO169" s="39">
        <v>0.19</v>
      </c>
      <c r="BP169" s="39">
        <v>0.44</v>
      </c>
      <c r="BQ169" s="39">
        <v>0.44</v>
      </c>
      <c r="BR169" s="39">
        <v>0.13</v>
      </c>
      <c r="BS169" s="39">
        <v>0.31</v>
      </c>
      <c r="BT169" s="39">
        <v>0.13</v>
      </c>
      <c r="BU169" s="39">
        <v>0.44</v>
      </c>
      <c r="BV169" s="39">
        <v>0.31</v>
      </c>
      <c r="BW169" s="39">
        <v>0.13</v>
      </c>
      <c r="BX169" s="39">
        <v>0.38</v>
      </c>
      <c r="BY169" s="39">
        <v>0.25</v>
      </c>
      <c r="BZ169" s="39">
        <v>0.19</v>
      </c>
      <c r="CA169" s="39">
        <v>0.19</v>
      </c>
      <c r="CB169" s="39">
        <v>0.13</v>
      </c>
      <c r="CC169" s="39">
        <v>0.35</v>
      </c>
      <c r="CD169" s="39">
        <v>0.25</v>
      </c>
      <c r="CE169" s="39">
        <v>0.31</v>
      </c>
      <c r="CF169" s="39">
        <v>0.24</v>
      </c>
    </row>
    <row r="170" spans="1:84" x14ac:dyDescent="0.25">
      <c r="A170" s="31" t="str">
        <f t="shared" si="2"/>
        <v>ESC MUNICIPAL PROFESSOR PARDAL5º anoA</v>
      </c>
      <c r="B170" s="31" t="s">
        <v>166</v>
      </c>
      <c r="C170" s="31" t="s">
        <v>192</v>
      </c>
      <c r="D170" s="31" t="s">
        <v>195</v>
      </c>
      <c r="E170" s="31" t="s">
        <v>217</v>
      </c>
      <c r="F170" s="31" t="s">
        <v>87</v>
      </c>
      <c r="G170" s="42">
        <v>19</v>
      </c>
      <c r="H170" s="42">
        <v>19</v>
      </c>
      <c r="I170" s="42">
        <v>18</v>
      </c>
      <c r="J170" s="42">
        <v>18</v>
      </c>
      <c r="K170" s="39">
        <v>0.37</v>
      </c>
      <c r="L170" s="39">
        <v>0.68</v>
      </c>
      <c r="M170" s="39">
        <v>0.05</v>
      </c>
      <c r="N170" s="39">
        <v>0.11</v>
      </c>
      <c r="O170" s="39">
        <v>0.57999999999999996</v>
      </c>
      <c r="P170" s="39">
        <v>0.79</v>
      </c>
      <c r="Q170" s="39">
        <v>0.68</v>
      </c>
      <c r="R170" s="39">
        <v>0.37</v>
      </c>
      <c r="S170" s="39">
        <v>0.84</v>
      </c>
      <c r="T170" s="39">
        <v>0.74</v>
      </c>
      <c r="U170" s="39">
        <v>0.57999999999999996</v>
      </c>
      <c r="V170" s="39">
        <v>0.79</v>
      </c>
      <c r="W170" s="39">
        <v>0.95</v>
      </c>
      <c r="X170" s="39">
        <v>0.53</v>
      </c>
      <c r="Y170" s="39">
        <v>0.84</v>
      </c>
      <c r="Z170" s="39">
        <v>0.79</v>
      </c>
      <c r="AA170" s="39">
        <v>0.26</v>
      </c>
      <c r="AB170" s="39">
        <v>0.84</v>
      </c>
      <c r="AC170" s="39">
        <v>0.05</v>
      </c>
      <c r="AD170" s="39">
        <v>0.37</v>
      </c>
      <c r="AE170" s="39">
        <v>0.57999999999999996</v>
      </c>
      <c r="AF170" s="39">
        <v>0.74</v>
      </c>
      <c r="AG170" s="39">
        <v>0.11</v>
      </c>
      <c r="AH170" s="39">
        <v>0.05</v>
      </c>
      <c r="AI170" s="39">
        <v>0.63</v>
      </c>
      <c r="AJ170" s="39">
        <v>0.53</v>
      </c>
      <c r="AK170" s="39">
        <v>0.89</v>
      </c>
      <c r="AL170" s="39">
        <v>0.05</v>
      </c>
      <c r="AM170" s="39">
        <v>0.68</v>
      </c>
      <c r="AN170" s="39">
        <v>0.68</v>
      </c>
      <c r="AO170" s="39">
        <v>0</v>
      </c>
      <c r="AP170" s="39">
        <v>0</v>
      </c>
      <c r="AQ170" s="39">
        <v>0.53</v>
      </c>
      <c r="AR170" s="39">
        <v>0.57999999999999996</v>
      </c>
      <c r="AS170" s="39">
        <v>0.95</v>
      </c>
      <c r="AT170" s="39">
        <v>0.74</v>
      </c>
      <c r="AU170" s="39">
        <v>0.84</v>
      </c>
      <c r="AV170" s="39">
        <v>0</v>
      </c>
      <c r="AW170" s="39">
        <v>0</v>
      </c>
      <c r="AX170" s="39">
        <v>0.89</v>
      </c>
      <c r="AY170" s="39">
        <v>0.26</v>
      </c>
      <c r="AZ170" s="39">
        <v>0.42</v>
      </c>
      <c r="BA170" s="39">
        <v>0.42</v>
      </c>
      <c r="BB170" s="39">
        <v>0.47</v>
      </c>
      <c r="BC170" s="39">
        <v>0.42</v>
      </c>
      <c r="BD170" s="39">
        <v>0.37</v>
      </c>
      <c r="BE170" s="39">
        <v>0.42</v>
      </c>
      <c r="BF170" s="39">
        <v>0.16</v>
      </c>
      <c r="BG170" s="39">
        <v>0.32</v>
      </c>
      <c r="BH170" s="39">
        <v>0.11</v>
      </c>
      <c r="BI170" s="39">
        <v>0.32</v>
      </c>
      <c r="BJ170" s="39">
        <v>0.26</v>
      </c>
      <c r="BK170" s="39">
        <v>0.32</v>
      </c>
      <c r="BL170" s="39">
        <v>0.32</v>
      </c>
      <c r="BM170" s="39">
        <v>0.47</v>
      </c>
      <c r="BN170" s="39">
        <v>0.32</v>
      </c>
      <c r="BO170" s="39">
        <v>0.11</v>
      </c>
      <c r="BP170" s="39">
        <v>0.53</v>
      </c>
      <c r="BQ170" s="39">
        <v>0.53</v>
      </c>
      <c r="BR170" s="39">
        <v>0.05</v>
      </c>
      <c r="BS170" s="39">
        <v>0.32</v>
      </c>
      <c r="BT170" s="39">
        <v>0.11</v>
      </c>
      <c r="BU170" s="39">
        <v>0.42</v>
      </c>
      <c r="BV170" s="39">
        <v>0.32</v>
      </c>
      <c r="BW170" s="39">
        <v>0.32</v>
      </c>
      <c r="BX170" s="39">
        <v>0.11</v>
      </c>
      <c r="BY170" s="39">
        <v>0.21</v>
      </c>
      <c r="BZ170" s="39">
        <v>0.26</v>
      </c>
      <c r="CA170" s="39">
        <v>0.26</v>
      </c>
      <c r="CB170" s="39">
        <v>0.11</v>
      </c>
      <c r="CC170" s="39">
        <v>0.56000000000000005</v>
      </c>
      <c r="CD170" s="39">
        <v>0.47</v>
      </c>
      <c r="CE170" s="39">
        <v>0.33</v>
      </c>
      <c r="CF170" s="39">
        <v>0.24</v>
      </c>
    </row>
    <row r="171" spans="1:84" x14ac:dyDescent="0.25">
      <c r="A171" s="31" t="str">
        <f t="shared" si="2"/>
        <v>ESCOLA MUNICIPAL PROFESSORA NAIR DUARTE5º ano5</v>
      </c>
      <c r="B171" s="31" t="s">
        <v>166</v>
      </c>
      <c r="C171" s="31" t="s">
        <v>166</v>
      </c>
      <c r="D171" s="31" t="s">
        <v>172</v>
      </c>
      <c r="E171" s="31" t="s">
        <v>217</v>
      </c>
      <c r="F171" s="31">
        <v>5</v>
      </c>
      <c r="G171" s="43">
        <v>29</v>
      </c>
      <c r="H171" s="43">
        <v>29</v>
      </c>
      <c r="I171" s="43">
        <v>29</v>
      </c>
      <c r="J171" s="43">
        <v>29</v>
      </c>
      <c r="K171" s="39">
        <v>0.1</v>
      </c>
      <c r="L171" s="39">
        <v>0.24</v>
      </c>
      <c r="M171" s="39">
        <v>0.52</v>
      </c>
      <c r="N171" s="39">
        <v>0.24</v>
      </c>
      <c r="O171" s="39">
        <v>0.17</v>
      </c>
      <c r="P171" s="39">
        <v>7.0000000000000007E-2</v>
      </c>
      <c r="Q171" s="39">
        <v>0.21</v>
      </c>
      <c r="R171" s="39">
        <v>0.21</v>
      </c>
      <c r="S171" s="39">
        <v>0.41</v>
      </c>
      <c r="T171" s="39">
        <v>0.34</v>
      </c>
      <c r="U171" s="39">
        <v>0.48</v>
      </c>
      <c r="V171" s="39">
        <v>0.28000000000000003</v>
      </c>
      <c r="W171" s="39">
        <v>0.14000000000000001</v>
      </c>
      <c r="X171" s="39">
        <v>0.45</v>
      </c>
      <c r="Y171" s="39">
        <v>0.28000000000000003</v>
      </c>
      <c r="Z171" s="39">
        <v>0.34</v>
      </c>
      <c r="AA171" s="39">
        <v>0.24</v>
      </c>
      <c r="AB171" s="39">
        <v>0.38</v>
      </c>
      <c r="AC171" s="39">
        <v>0.24</v>
      </c>
      <c r="AD171" s="39">
        <v>0.41</v>
      </c>
      <c r="AE171" s="39">
        <v>0.24</v>
      </c>
      <c r="AF171" s="39">
        <v>0.31</v>
      </c>
      <c r="AG171" s="39">
        <v>0.21</v>
      </c>
      <c r="AH171" s="39">
        <v>0.17</v>
      </c>
      <c r="AI171" s="39">
        <v>0.31</v>
      </c>
      <c r="AJ171" s="39">
        <v>0.28000000000000003</v>
      </c>
      <c r="AK171" s="39">
        <v>0.48</v>
      </c>
      <c r="AL171" s="39">
        <v>0.45</v>
      </c>
      <c r="AM171" s="39">
        <v>0.59</v>
      </c>
      <c r="AN171" s="39">
        <v>0.14000000000000001</v>
      </c>
      <c r="AO171" s="39">
        <v>0.24</v>
      </c>
      <c r="AP171" s="39">
        <v>0.17</v>
      </c>
      <c r="AQ171" s="39">
        <v>0.48</v>
      </c>
      <c r="AR171" s="39">
        <v>0.31</v>
      </c>
      <c r="AS171" s="39">
        <v>0.45</v>
      </c>
      <c r="AT171" s="39">
        <v>0.1</v>
      </c>
      <c r="AU171" s="39">
        <v>0.34</v>
      </c>
      <c r="AV171" s="39">
        <v>0.38</v>
      </c>
      <c r="AW171" s="39">
        <v>0.1</v>
      </c>
      <c r="AX171" s="39">
        <v>0.17</v>
      </c>
      <c r="AY171" s="39">
        <v>0.17</v>
      </c>
      <c r="AZ171" s="39">
        <v>0.31</v>
      </c>
      <c r="BA171" s="39">
        <v>0.14000000000000001</v>
      </c>
      <c r="BB171" s="39">
        <v>0.69</v>
      </c>
      <c r="BC171" s="39">
        <v>0.17</v>
      </c>
      <c r="BD171" s="39">
        <v>0.59</v>
      </c>
      <c r="BE171" s="39">
        <v>0.45</v>
      </c>
      <c r="BF171" s="39">
        <v>0.34</v>
      </c>
      <c r="BG171" s="39">
        <v>7.0000000000000007E-2</v>
      </c>
      <c r="BH171" s="39">
        <v>7.0000000000000007E-2</v>
      </c>
      <c r="BI171" s="39">
        <v>0.48</v>
      </c>
      <c r="BJ171" s="39">
        <v>0.28000000000000003</v>
      </c>
      <c r="BK171" s="39">
        <v>0.38</v>
      </c>
      <c r="BL171" s="39">
        <v>0.48</v>
      </c>
      <c r="BM171" s="39">
        <v>0.28000000000000003</v>
      </c>
      <c r="BN171" s="39">
        <v>0.17</v>
      </c>
      <c r="BO171" s="39">
        <v>0.1</v>
      </c>
      <c r="BP171" s="39">
        <v>0.48</v>
      </c>
      <c r="BQ171" s="39">
        <v>0.59</v>
      </c>
      <c r="BR171" s="39">
        <v>0.14000000000000001</v>
      </c>
      <c r="BS171" s="39">
        <v>0.24</v>
      </c>
      <c r="BT171" s="39">
        <v>0.17</v>
      </c>
      <c r="BU171" s="39">
        <v>0.34</v>
      </c>
      <c r="BV171" s="39">
        <v>0.38</v>
      </c>
      <c r="BW171" s="39">
        <v>0.14000000000000001</v>
      </c>
      <c r="BX171" s="39">
        <v>0.21</v>
      </c>
      <c r="BY171" s="39">
        <v>0.17</v>
      </c>
      <c r="BZ171" s="39">
        <v>0.24</v>
      </c>
      <c r="CA171" s="39">
        <v>0.28000000000000003</v>
      </c>
      <c r="CB171" s="39">
        <v>0.14000000000000001</v>
      </c>
      <c r="CC171" s="39">
        <v>0.28999999999999998</v>
      </c>
      <c r="CD171" s="39">
        <v>0.3</v>
      </c>
      <c r="CE171" s="39">
        <v>0.32</v>
      </c>
      <c r="CF171" s="39">
        <v>0.23</v>
      </c>
    </row>
    <row r="172" spans="1:84" x14ac:dyDescent="0.25">
      <c r="A172" s="31" t="str">
        <f t="shared" si="2"/>
        <v>ESCOLA MUNICIPAL REDENCAO5º ano5º ano único</v>
      </c>
      <c r="B172" s="31" t="s">
        <v>166</v>
      </c>
      <c r="C172" s="31" t="s">
        <v>192</v>
      </c>
      <c r="D172" s="31" t="s">
        <v>200</v>
      </c>
      <c r="E172" s="31" t="s">
        <v>217</v>
      </c>
      <c r="F172" s="31" t="s">
        <v>489</v>
      </c>
      <c r="G172" s="43">
        <v>8</v>
      </c>
      <c r="H172" s="43">
        <v>8</v>
      </c>
      <c r="I172" s="43">
        <v>8</v>
      </c>
      <c r="J172" s="43">
        <v>8</v>
      </c>
      <c r="K172" s="39">
        <v>0.25</v>
      </c>
      <c r="L172" s="39">
        <v>0</v>
      </c>
      <c r="M172" s="39">
        <v>0</v>
      </c>
      <c r="N172" s="39">
        <v>0.13</v>
      </c>
      <c r="O172" s="39">
        <v>0.75</v>
      </c>
      <c r="P172" s="39">
        <v>0.13</v>
      </c>
      <c r="Q172" s="39">
        <v>0.25</v>
      </c>
      <c r="R172" s="39">
        <v>0</v>
      </c>
      <c r="S172" s="39">
        <v>1</v>
      </c>
      <c r="T172" s="39">
        <v>0.63</v>
      </c>
      <c r="U172" s="39">
        <v>0.88</v>
      </c>
      <c r="V172" s="39">
        <v>0</v>
      </c>
      <c r="W172" s="39">
        <v>0</v>
      </c>
      <c r="X172" s="39">
        <v>0.63</v>
      </c>
      <c r="Y172" s="39">
        <v>0.75</v>
      </c>
      <c r="Z172" s="39">
        <v>0</v>
      </c>
      <c r="AA172" s="39">
        <v>0.63</v>
      </c>
      <c r="AB172" s="39">
        <v>0.88</v>
      </c>
      <c r="AC172" s="39">
        <v>0.63</v>
      </c>
      <c r="AD172" s="39">
        <v>0.63</v>
      </c>
      <c r="AE172" s="39">
        <v>0.75</v>
      </c>
      <c r="AF172" s="39">
        <v>0.75</v>
      </c>
      <c r="AG172" s="39">
        <v>0.38</v>
      </c>
      <c r="AH172" s="39">
        <v>0.25</v>
      </c>
      <c r="AI172" s="39">
        <v>1</v>
      </c>
      <c r="AJ172" s="39">
        <v>0.63</v>
      </c>
      <c r="AK172" s="39">
        <v>0.75</v>
      </c>
      <c r="AL172" s="39">
        <v>0</v>
      </c>
      <c r="AM172" s="39">
        <v>0.75</v>
      </c>
      <c r="AN172" s="39">
        <v>0</v>
      </c>
      <c r="AO172" s="39">
        <v>0</v>
      </c>
      <c r="AP172" s="39">
        <v>0.25</v>
      </c>
      <c r="AQ172" s="39">
        <v>0.5</v>
      </c>
      <c r="AR172" s="39">
        <v>0.63</v>
      </c>
      <c r="AS172" s="39">
        <v>0</v>
      </c>
      <c r="AT172" s="39">
        <v>0.13</v>
      </c>
      <c r="AU172" s="39">
        <v>0.13</v>
      </c>
      <c r="AV172" s="39">
        <v>0.13</v>
      </c>
      <c r="AW172" s="39">
        <v>0.13</v>
      </c>
      <c r="AX172" s="39">
        <v>0.88</v>
      </c>
      <c r="AY172" s="39">
        <v>0.38</v>
      </c>
      <c r="AZ172" s="39">
        <v>0.25</v>
      </c>
      <c r="BA172" s="39">
        <v>0.13</v>
      </c>
      <c r="BB172" s="39">
        <v>0.63</v>
      </c>
      <c r="BC172" s="39">
        <v>0.13</v>
      </c>
      <c r="BD172" s="39">
        <v>0.5</v>
      </c>
      <c r="BE172" s="39">
        <v>0.88</v>
      </c>
      <c r="BF172" s="39">
        <v>0.5</v>
      </c>
      <c r="BG172" s="39">
        <v>0.13</v>
      </c>
      <c r="BH172" s="39">
        <v>0</v>
      </c>
      <c r="BI172" s="39">
        <v>0.63</v>
      </c>
      <c r="BJ172" s="39">
        <v>0.25</v>
      </c>
      <c r="BK172" s="39">
        <v>0.88</v>
      </c>
      <c r="BL172" s="39">
        <v>0.75</v>
      </c>
      <c r="BM172" s="39">
        <v>0.88</v>
      </c>
      <c r="BN172" s="39">
        <v>0.25</v>
      </c>
      <c r="BO172" s="39">
        <v>0.13</v>
      </c>
      <c r="BP172" s="39">
        <v>0.63</v>
      </c>
      <c r="BQ172" s="39">
        <v>0.75</v>
      </c>
      <c r="BR172" s="39">
        <v>0.13</v>
      </c>
      <c r="BS172" s="39">
        <v>0</v>
      </c>
      <c r="BT172" s="39">
        <v>0.38</v>
      </c>
      <c r="BU172" s="39">
        <v>1</v>
      </c>
      <c r="BV172" s="39">
        <v>0</v>
      </c>
      <c r="BW172" s="39">
        <v>0.13</v>
      </c>
      <c r="BX172" s="39">
        <v>0.25</v>
      </c>
      <c r="BY172" s="39">
        <v>0</v>
      </c>
      <c r="BZ172" s="39">
        <v>0.38</v>
      </c>
      <c r="CA172" s="39">
        <v>0</v>
      </c>
      <c r="CB172" s="39">
        <v>0.5</v>
      </c>
      <c r="CC172" s="39">
        <v>0.41</v>
      </c>
      <c r="CD172" s="39">
        <v>0.4</v>
      </c>
      <c r="CE172" s="39">
        <v>0.44</v>
      </c>
      <c r="CF172" s="39">
        <v>0.26</v>
      </c>
    </row>
    <row r="173" spans="1:84" x14ac:dyDescent="0.25">
      <c r="A173" s="31" t="str">
        <f t="shared" si="2"/>
        <v>ESC MUL ALFREDO NASSER5º ano5101</v>
      </c>
      <c r="B173" s="31" t="s">
        <v>166</v>
      </c>
      <c r="C173" s="31" t="s">
        <v>192</v>
      </c>
      <c r="D173" s="31" t="s">
        <v>193</v>
      </c>
      <c r="E173" s="31" t="s">
        <v>217</v>
      </c>
      <c r="F173" s="31">
        <v>5101</v>
      </c>
      <c r="G173" s="43">
        <v>11</v>
      </c>
      <c r="H173" s="43">
        <v>11</v>
      </c>
      <c r="I173" s="43">
        <v>10</v>
      </c>
      <c r="J173" s="43">
        <v>10</v>
      </c>
      <c r="K173" s="39">
        <v>0.09</v>
      </c>
      <c r="L173" s="39">
        <v>0.09</v>
      </c>
      <c r="M173" s="39">
        <v>0.27</v>
      </c>
      <c r="N173" s="39">
        <v>0.18</v>
      </c>
      <c r="O173" s="39">
        <v>0.09</v>
      </c>
      <c r="P173" s="39">
        <v>0.45</v>
      </c>
      <c r="Q173" s="39">
        <v>0.45</v>
      </c>
      <c r="R173" s="39">
        <v>0.36</v>
      </c>
      <c r="S173" s="39">
        <v>0.27</v>
      </c>
      <c r="T173" s="39">
        <v>0.45</v>
      </c>
      <c r="U173" s="39">
        <v>0.36</v>
      </c>
      <c r="V173" s="39">
        <v>0.36</v>
      </c>
      <c r="W173" s="39">
        <v>0.27</v>
      </c>
      <c r="X173" s="39">
        <v>0.36</v>
      </c>
      <c r="Y173" s="39">
        <v>0.45</v>
      </c>
      <c r="Z173" s="39">
        <v>0.55000000000000004</v>
      </c>
      <c r="AA173" s="39">
        <v>0.36</v>
      </c>
      <c r="AB173" s="39">
        <v>0.27</v>
      </c>
      <c r="AC173" s="39">
        <v>0.36</v>
      </c>
      <c r="AD173" s="39">
        <v>0.27</v>
      </c>
      <c r="AE173" s="39">
        <v>0.27</v>
      </c>
      <c r="AF173" s="39">
        <v>0.27</v>
      </c>
      <c r="AG173" s="39">
        <v>0.27</v>
      </c>
      <c r="AH173" s="39">
        <v>0.27</v>
      </c>
      <c r="AI173" s="39">
        <v>0.27</v>
      </c>
      <c r="AJ173" s="39">
        <v>0.45</v>
      </c>
      <c r="AK173" s="39">
        <v>0.45</v>
      </c>
      <c r="AL173" s="39">
        <v>0.27</v>
      </c>
      <c r="AM173" s="39">
        <v>0.18</v>
      </c>
      <c r="AN173" s="39">
        <v>0.45</v>
      </c>
      <c r="AO173" s="39">
        <v>0.36</v>
      </c>
      <c r="AP173" s="39">
        <v>0.18</v>
      </c>
      <c r="AQ173" s="39">
        <v>0.55000000000000004</v>
      </c>
      <c r="AR173" s="39">
        <v>0.36</v>
      </c>
      <c r="AS173" s="39">
        <v>0.45</v>
      </c>
      <c r="AT173" s="39">
        <v>0.09</v>
      </c>
      <c r="AU173" s="39">
        <v>0.55000000000000004</v>
      </c>
      <c r="AV173" s="39">
        <v>0.36</v>
      </c>
      <c r="AW173" s="39">
        <v>0.09</v>
      </c>
      <c r="AX173" s="39">
        <v>0.27</v>
      </c>
      <c r="AY173" s="39">
        <v>0</v>
      </c>
      <c r="AZ173" s="39">
        <v>0.36</v>
      </c>
      <c r="BA173" s="39">
        <v>0.27</v>
      </c>
      <c r="BB173" s="39">
        <v>0.36</v>
      </c>
      <c r="BC173" s="39">
        <v>0.64</v>
      </c>
      <c r="BD173" s="39">
        <v>0.36</v>
      </c>
      <c r="BE173" s="39">
        <v>0.55000000000000004</v>
      </c>
      <c r="BF173" s="39">
        <v>0.27</v>
      </c>
      <c r="BG173" s="39">
        <v>0.36</v>
      </c>
      <c r="BH173" s="39">
        <v>0.27</v>
      </c>
      <c r="BI173" s="39">
        <v>0.55000000000000004</v>
      </c>
      <c r="BJ173" s="39">
        <v>0.09</v>
      </c>
      <c r="BK173" s="39">
        <v>0.27</v>
      </c>
      <c r="BL173" s="39">
        <v>0.36</v>
      </c>
      <c r="BM173" s="39">
        <v>0.73</v>
      </c>
      <c r="BN173" s="39">
        <v>0.09</v>
      </c>
      <c r="BO173" s="39">
        <v>0.27</v>
      </c>
      <c r="BP173" s="39">
        <v>0.55000000000000004</v>
      </c>
      <c r="BQ173" s="39">
        <v>0.36</v>
      </c>
      <c r="BR173" s="39">
        <v>0.45</v>
      </c>
      <c r="BS173" s="39">
        <v>0.36</v>
      </c>
      <c r="BT173" s="39">
        <v>0.18</v>
      </c>
      <c r="BU173" s="39">
        <v>0.45</v>
      </c>
      <c r="BV173" s="39">
        <v>0.36</v>
      </c>
      <c r="BW173" s="39">
        <v>0.27</v>
      </c>
      <c r="BX173" s="39">
        <v>0.09</v>
      </c>
      <c r="BY173" s="39">
        <v>0.18</v>
      </c>
      <c r="BZ173" s="39">
        <v>0.09</v>
      </c>
      <c r="CA173" s="39">
        <v>0.18</v>
      </c>
      <c r="CB173" s="39">
        <v>0.27</v>
      </c>
      <c r="CC173" s="39">
        <v>0.32</v>
      </c>
      <c r="CD173" s="39">
        <v>0.32</v>
      </c>
      <c r="CE173" s="39">
        <v>0.36</v>
      </c>
      <c r="CF173" s="39">
        <v>0.25</v>
      </c>
    </row>
    <row r="174" spans="1:84" x14ac:dyDescent="0.25">
      <c r="A174" s="31" t="str">
        <f t="shared" si="2"/>
        <v>ESC MUL MARECHAL RONDON5º anoA</v>
      </c>
      <c r="B174" s="31" t="s">
        <v>166</v>
      </c>
      <c r="C174" s="31" t="s">
        <v>179</v>
      </c>
      <c r="D174" s="31" t="s">
        <v>403</v>
      </c>
      <c r="E174" s="31" t="s">
        <v>217</v>
      </c>
      <c r="F174" s="31" t="s">
        <v>87</v>
      </c>
      <c r="G174" s="42">
        <v>17</v>
      </c>
      <c r="H174" s="42">
        <v>17</v>
      </c>
      <c r="I174" s="42">
        <v>10</v>
      </c>
      <c r="J174" s="42">
        <v>10</v>
      </c>
      <c r="K174" s="39">
        <v>0</v>
      </c>
      <c r="L174" s="39">
        <v>0.24</v>
      </c>
      <c r="M174" s="39">
        <v>0.28999999999999998</v>
      </c>
      <c r="N174" s="39">
        <v>0.12</v>
      </c>
      <c r="O174" s="39">
        <v>0.18</v>
      </c>
      <c r="P174" s="39">
        <v>0.18</v>
      </c>
      <c r="Q174" s="39">
        <v>0.06</v>
      </c>
      <c r="R174" s="39">
        <v>0.28999999999999998</v>
      </c>
      <c r="S174" s="39">
        <v>0.53</v>
      </c>
      <c r="T174" s="39">
        <v>0.53</v>
      </c>
      <c r="U174" s="39">
        <v>0.59</v>
      </c>
      <c r="V174" s="39">
        <v>0.24</v>
      </c>
      <c r="W174" s="39">
        <v>0.24</v>
      </c>
      <c r="X174" s="39">
        <v>0.28999999999999998</v>
      </c>
      <c r="Y174" s="39">
        <v>0.35</v>
      </c>
      <c r="Z174" s="39">
        <v>0.24</v>
      </c>
      <c r="AA174" s="39">
        <v>0.41</v>
      </c>
      <c r="AB174" s="39">
        <v>0.35</v>
      </c>
      <c r="AC174" s="39">
        <v>0.18</v>
      </c>
      <c r="AD174" s="39">
        <v>0.35</v>
      </c>
      <c r="AE174" s="39">
        <v>0.06</v>
      </c>
      <c r="AF174" s="39">
        <v>0.24</v>
      </c>
      <c r="AG174" s="39">
        <v>0.06</v>
      </c>
      <c r="AH174" s="39">
        <v>0.41</v>
      </c>
      <c r="AI174" s="39">
        <v>0.12</v>
      </c>
      <c r="AJ174" s="39">
        <v>0.28999999999999998</v>
      </c>
      <c r="AK174" s="39">
        <v>0.12</v>
      </c>
      <c r="AL174" s="39">
        <v>0.06</v>
      </c>
      <c r="AM174" s="39">
        <v>0.12</v>
      </c>
      <c r="AN174" s="39">
        <v>0.18</v>
      </c>
      <c r="AO174" s="39">
        <v>0.12</v>
      </c>
      <c r="AP174" s="39">
        <v>0.12</v>
      </c>
      <c r="AQ174" s="39">
        <v>0</v>
      </c>
      <c r="AR174" s="39">
        <v>0.24</v>
      </c>
      <c r="AS174" s="39">
        <v>0.24</v>
      </c>
      <c r="AT174" s="39">
        <v>0</v>
      </c>
      <c r="AU174" s="39">
        <v>0.18</v>
      </c>
      <c r="AV174" s="39">
        <v>0.18</v>
      </c>
      <c r="AW174" s="39">
        <v>0.18</v>
      </c>
      <c r="AX174" s="39">
        <v>0.12</v>
      </c>
      <c r="AY174" s="39">
        <v>0.35</v>
      </c>
      <c r="AZ174" s="39">
        <v>0.18</v>
      </c>
      <c r="BA174" s="39">
        <v>0</v>
      </c>
      <c r="BB174" s="39">
        <v>0.18</v>
      </c>
      <c r="BC174" s="39">
        <v>0.28999999999999998</v>
      </c>
      <c r="BD174" s="39">
        <v>0.24</v>
      </c>
      <c r="BE174" s="39">
        <v>0.47</v>
      </c>
      <c r="BF174" s="39">
        <v>0.18</v>
      </c>
      <c r="BG174" s="39">
        <v>0.06</v>
      </c>
      <c r="BH174" s="39">
        <v>0.24</v>
      </c>
      <c r="BI174" s="39">
        <v>0.24</v>
      </c>
      <c r="BJ174" s="39">
        <v>0.12</v>
      </c>
      <c r="BK174" s="39">
        <v>0.24</v>
      </c>
      <c r="BL174" s="39">
        <v>0.12</v>
      </c>
      <c r="BM174" s="39">
        <v>0.18</v>
      </c>
      <c r="BN174" s="39">
        <v>0.12</v>
      </c>
      <c r="BO174" s="39">
        <v>0</v>
      </c>
      <c r="BP174" s="39">
        <v>0.41</v>
      </c>
      <c r="BQ174" s="39">
        <v>0.28999999999999998</v>
      </c>
      <c r="BR174" s="39">
        <v>0.12</v>
      </c>
      <c r="BS174" s="39">
        <v>0.06</v>
      </c>
      <c r="BT174" s="39">
        <v>0</v>
      </c>
      <c r="BU174" s="39">
        <v>0.18</v>
      </c>
      <c r="BV174" s="39">
        <v>0.24</v>
      </c>
      <c r="BW174" s="39">
        <v>0.12</v>
      </c>
      <c r="BX174" s="39">
        <v>0</v>
      </c>
      <c r="BY174" s="39">
        <v>0.24</v>
      </c>
      <c r="BZ174" s="39">
        <v>0.18</v>
      </c>
      <c r="CA174" s="39">
        <v>0.12</v>
      </c>
      <c r="CB174" s="39">
        <v>0.18</v>
      </c>
      <c r="CC174" s="39">
        <v>0.28000000000000003</v>
      </c>
      <c r="CD174" s="39">
        <v>0.15</v>
      </c>
      <c r="CE174" s="39">
        <v>0.2</v>
      </c>
      <c r="CF174" s="39">
        <v>0.13</v>
      </c>
    </row>
    <row r="175" spans="1:84" x14ac:dyDescent="0.25">
      <c r="A175" s="31" t="str">
        <f t="shared" si="2"/>
        <v>ESCOLA MUNICIPAL PROFESSORA NAIR DUARTE5º ano4</v>
      </c>
      <c r="B175" s="31" t="s">
        <v>166</v>
      </c>
      <c r="C175" s="31" t="s">
        <v>166</v>
      </c>
      <c r="D175" s="31" t="s">
        <v>172</v>
      </c>
      <c r="E175" s="31" t="s">
        <v>217</v>
      </c>
      <c r="F175" s="31">
        <v>4</v>
      </c>
      <c r="G175" s="42">
        <v>29</v>
      </c>
      <c r="H175" s="42">
        <v>29</v>
      </c>
      <c r="I175" s="42">
        <v>29</v>
      </c>
      <c r="J175" s="42">
        <v>29</v>
      </c>
      <c r="K175" s="39">
        <v>0.2</v>
      </c>
      <c r="L175" s="39">
        <v>0.17</v>
      </c>
      <c r="M175" s="39">
        <v>0.17</v>
      </c>
      <c r="N175" s="39">
        <v>0.23</v>
      </c>
      <c r="O175" s="39">
        <v>0.33</v>
      </c>
      <c r="P175" s="39">
        <v>0.13</v>
      </c>
      <c r="Q175" s="39">
        <v>0.17</v>
      </c>
      <c r="R175" s="39">
        <v>0.17</v>
      </c>
      <c r="S175" s="39">
        <v>0.33</v>
      </c>
      <c r="T175" s="39">
        <v>0.37</v>
      </c>
      <c r="U175" s="39">
        <v>0.37</v>
      </c>
      <c r="V175" s="39">
        <v>0.2</v>
      </c>
      <c r="W175" s="39">
        <v>0.3</v>
      </c>
      <c r="X175" s="39">
        <v>0.5</v>
      </c>
      <c r="Y175" s="39">
        <v>0.3</v>
      </c>
      <c r="Z175" s="39">
        <v>0.33</v>
      </c>
      <c r="AA175" s="39">
        <v>0.56999999999999995</v>
      </c>
      <c r="AB175" s="39">
        <v>0.23</v>
      </c>
      <c r="AC175" s="39">
        <v>0.23</v>
      </c>
      <c r="AD175" s="39">
        <v>0.53</v>
      </c>
      <c r="AE175" s="39">
        <v>0.43</v>
      </c>
      <c r="AF175" s="39">
        <v>0.56999999999999995</v>
      </c>
      <c r="AG175" s="39">
        <v>0.17</v>
      </c>
      <c r="AH175" s="39">
        <v>0.1</v>
      </c>
      <c r="AI175" s="39">
        <v>0.27</v>
      </c>
      <c r="AJ175" s="39">
        <v>0.5</v>
      </c>
      <c r="AK175" s="39">
        <v>0.47</v>
      </c>
      <c r="AL175" s="39">
        <v>0.56999999999999995</v>
      </c>
      <c r="AM175" s="39">
        <v>0.33</v>
      </c>
      <c r="AN175" s="39">
        <v>0.3</v>
      </c>
      <c r="AO175" s="39">
        <v>0.13</v>
      </c>
      <c r="AP175" s="39">
        <v>0.2</v>
      </c>
      <c r="AQ175" s="39">
        <v>0.37</v>
      </c>
      <c r="AR175" s="39">
        <v>0.27</v>
      </c>
      <c r="AS175" s="39">
        <v>0.4</v>
      </c>
      <c r="AT175" s="39">
        <v>0.27</v>
      </c>
      <c r="AU175" s="39">
        <v>0.2</v>
      </c>
      <c r="AV175" s="39">
        <v>0.2</v>
      </c>
      <c r="AW175" s="39">
        <v>0.1</v>
      </c>
      <c r="AX175" s="39">
        <v>0.4</v>
      </c>
      <c r="AY175" s="39">
        <v>0.13</v>
      </c>
      <c r="AZ175" s="39">
        <v>0.23</v>
      </c>
      <c r="BA175" s="39">
        <v>0.17</v>
      </c>
      <c r="BB175" s="39">
        <v>0.73</v>
      </c>
      <c r="BC175" s="39">
        <v>0.23</v>
      </c>
      <c r="BD175" s="39">
        <v>0.43</v>
      </c>
      <c r="BE175" s="39">
        <v>0.4</v>
      </c>
      <c r="BF175" s="39">
        <v>0.33</v>
      </c>
      <c r="BG175" s="39">
        <v>0.1</v>
      </c>
      <c r="BH175" s="39">
        <v>0.1</v>
      </c>
      <c r="BI175" s="39">
        <v>0.33</v>
      </c>
      <c r="BJ175" s="39">
        <v>0.3</v>
      </c>
      <c r="BK175" s="39">
        <v>0.47</v>
      </c>
      <c r="BL175" s="39">
        <v>0.43</v>
      </c>
      <c r="BM175" s="39">
        <v>0.2</v>
      </c>
      <c r="BN175" s="39">
        <v>0.1</v>
      </c>
      <c r="BO175" s="39">
        <v>0.3</v>
      </c>
      <c r="BP175" s="39">
        <v>0.67</v>
      </c>
      <c r="BQ175" s="39">
        <v>0.47</v>
      </c>
      <c r="BR175" s="39">
        <v>0.23</v>
      </c>
      <c r="BS175" s="39">
        <v>0.13</v>
      </c>
      <c r="BT175" s="39">
        <v>7.0000000000000007E-2</v>
      </c>
      <c r="BU175" s="39">
        <v>0.47</v>
      </c>
      <c r="BV175" s="39">
        <v>0.2</v>
      </c>
      <c r="BW175" s="39">
        <v>0.27</v>
      </c>
      <c r="BX175" s="39">
        <v>0.37</v>
      </c>
      <c r="BY175" s="39">
        <v>0.5</v>
      </c>
      <c r="BZ175" s="39">
        <v>7.0000000000000007E-2</v>
      </c>
      <c r="CA175" s="39">
        <v>0.1</v>
      </c>
      <c r="CB175" s="39">
        <v>7.0000000000000007E-2</v>
      </c>
      <c r="CC175" s="39">
        <v>0.28999999999999998</v>
      </c>
      <c r="CD175" s="39">
        <v>0.31</v>
      </c>
      <c r="CE175" s="39">
        <v>0.32</v>
      </c>
      <c r="CF175" s="39">
        <v>0.22</v>
      </c>
    </row>
    <row r="176" spans="1:84" x14ac:dyDescent="0.25">
      <c r="A176" s="31" t="str">
        <f t="shared" si="2"/>
        <v>ESCOLA MUNICIPAL GETULIO VARGAS5º anounica</v>
      </c>
      <c r="B176" s="31" t="s">
        <v>166</v>
      </c>
      <c r="C176" s="31" t="s">
        <v>192</v>
      </c>
      <c r="D176" s="31" t="s">
        <v>199</v>
      </c>
      <c r="E176" s="31" t="s">
        <v>217</v>
      </c>
      <c r="F176" s="31" t="s">
        <v>381</v>
      </c>
      <c r="G176" s="43">
        <v>5</v>
      </c>
      <c r="H176" s="43">
        <v>5</v>
      </c>
      <c r="I176" s="43">
        <v>5</v>
      </c>
      <c r="J176" s="43">
        <v>5</v>
      </c>
      <c r="K176" s="39">
        <v>0</v>
      </c>
      <c r="L176" s="39">
        <v>0.6</v>
      </c>
      <c r="M176" s="39">
        <v>0</v>
      </c>
      <c r="N176" s="39">
        <v>0.2</v>
      </c>
      <c r="O176" s="39">
        <v>0.8</v>
      </c>
      <c r="P176" s="39">
        <v>0.2</v>
      </c>
      <c r="Q176" s="39">
        <v>0</v>
      </c>
      <c r="R176" s="39">
        <v>0</v>
      </c>
      <c r="S176" s="39">
        <v>0.4</v>
      </c>
      <c r="T176" s="39">
        <v>0.2</v>
      </c>
      <c r="U176" s="39">
        <v>0.6</v>
      </c>
      <c r="V176" s="39">
        <v>0.4</v>
      </c>
      <c r="W176" s="39">
        <v>0.2</v>
      </c>
      <c r="X176" s="39">
        <v>0.4</v>
      </c>
      <c r="Y176" s="39">
        <v>1</v>
      </c>
      <c r="Z176" s="39">
        <v>0</v>
      </c>
      <c r="AA176" s="39">
        <v>0</v>
      </c>
      <c r="AB176" s="39">
        <v>0</v>
      </c>
      <c r="AC176" s="39">
        <v>0.4</v>
      </c>
      <c r="AD176" s="39">
        <v>0.2</v>
      </c>
      <c r="AE176" s="39">
        <v>0.6</v>
      </c>
      <c r="AF176" s="39">
        <v>0</v>
      </c>
      <c r="AG176" s="39">
        <v>0</v>
      </c>
      <c r="AH176" s="39">
        <v>0</v>
      </c>
      <c r="AI176" s="39">
        <v>0</v>
      </c>
      <c r="AJ176" s="39">
        <v>0.4</v>
      </c>
      <c r="AK176" s="39">
        <v>0.4</v>
      </c>
      <c r="AL176" s="39">
        <v>0.4</v>
      </c>
      <c r="AM176" s="39">
        <v>0.4</v>
      </c>
      <c r="AN176" s="39">
        <v>0.4</v>
      </c>
      <c r="AO176" s="39">
        <v>0.6</v>
      </c>
      <c r="AP176" s="39">
        <v>0.4</v>
      </c>
      <c r="AQ176" s="39">
        <v>0</v>
      </c>
      <c r="AR176" s="39">
        <v>0</v>
      </c>
      <c r="AS176" s="39">
        <v>0</v>
      </c>
      <c r="AT176" s="39">
        <v>0</v>
      </c>
      <c r="AU176" s="39">
        <v>0.6</v>
      </c>
      <c r="AV176" s="39">
        <v>0.4</v>
      </c>
      <c r="AW176" s="39">
        <v>0</v>
      </c>
      <c r="AX176" s="39">
        <v>0.6</v>
      </c>
      <c r="AY176" s="39">
        <v>0</v>
      </c>
      <c r="AZ176" s="39">
        <v>0.4</v>
      </c>
      <c r="BA176" s="39">
        <v>0</v>
      </c>
      <c r="BB176" s="39">
        <v>0.6</v>
      </c>
      <c r="BC176" s="39">
        <v>0</v>
      </c>
      <c r="BD176" s="39">
        <v>0.2</v>
      </c>
      <c r="BE176" s="39">
        <v>0.2</v>
      </c>
      <c r="BF176" s="39">
        <v>0.8</v>
      </c>
      <c r="BG176" s="39">
        <v>0.4</v>
      </c>
      <c r="BH176" s="39">
        <v>0.4</v>
      </c>
      <c r="BI176" s="39">
        <v>0.4</v>
      </c>
      <c r="BJ176" s="39">
        <v>0</v>
      </c>
      <c r="BK176" s="39">
        <v>0.2</v>
      </c>
      <c r="BL176" s="39">
        <v>0</v>
      </c>
      <c r="BM176" s="39">
        <v>0</v>
      </c>
      <c r="BN176" s="39">
        <v>0.4</v>
      </c>
      <c r="BO176" s="39">
        <v>0</v>
      </c>
      <c r="BP176" s="39">
        <v>0.8</v>
      </c>
      <c r="BQ176" s="39">
        <v>0.8</v>
      </c>
      <c r="BR176" s="39">
        <v>0</v>
      </c>
      <c r="BS176" s="39">
        <v>0.4</v>
      </c>
      <c r="BT176" s="39">
        <v>0</v>
      </c>
      <c r="BU176" s="39">
        <v>0.2</v>
      </c>
      <c r="BV176" s="39">
        <v>0.4</v>
      </c>
      <c r="BW176" s="39">
        <v>0.2</v>
      </c>
      <c r="BX176" s="39">
        <v>0</v>
      </c>
      <c r="BY176" s="39">
        <v>0.6</v>
      </c>
      <c r="BZ176" s="39">
        <v>0.4</v>
      </c>
      <c r="CA176" s="39">
        <v>0.2</v>
      </c>
      <c r="CB176" s="39">
        <v>0</v>
      </c>
      <c r="CC176" s="39">
        <v>0.28000000000000003</v>
      </c>
      <c r="CD176" s="39">
        <v>0.26</v>
      </c>
      <c r="CE176" s="39">
        <v>0.28000000000000003</v>
      </c>
      <c r="CF176" s="39">
        <v>0.24</v>
      </c>
    </row>
    <row r="177" spans="1:84" x14ac:dyDescent="0.25">
      <c r="A177" s="31" t="str">
        <f t="shared" si="2"/>
        <v>ESCOLA MUNICIPAL OSVALDO REIS5º anoú</v>
      </c>
      <c r="B177" s="31" t="s">
        <v>166</v>
      </c>
      <c r="C177" s="31" t="s">
        <v>179</v>
      </c>
      <c r="D177" s="31" t="s">
        <v>184</v>
      </c>
      <c r="E177" s="31" t="s">
        <v>217</v>
      </c>
      <c r="F177" s="31" t="s">
        <v>490</v>
      </c>
      <c r="G177" s="43">
        <v>1</v>
      </c>
      <c r="H177" s="43">
        <v>1</v>
      </c>
      <c r="I177" s="43">
        <v>1</v>
      </c>
      <c r="J177" s="43">
        <v>1</v>
      </c>
      <c r="K177" s="39">
        <v>0</v>
      </c>
      <c r="L177" s="39">
        <v>0</v>
      </c>
      <c r="M177" s="39">
        <v>0</v>
      </c>
      <c r="N177" s="39">
        <v>1</v>
      </c>
      <c r="O177" s="39">
        <v>0</v>
      </c>
      <c r="P177" s="39">
        <v>0</v>
      </c>
      <c r="Q177" s="39">
        <v>0</v>
      </c>
      <c r="R177" s="39">
        <v>0</v>
      </c>
      <c r="S177" s="39">
        <v>1</v>
      </c>
      <c r="T177" s="39">
        <v>0</v>
      </c>
      <c r="U177" s="39">
        <v>1</v>
      </c>
      <c r="V177" s="39">
        <v>1</v>
      </c>
      <c r="W177" s="39">
        <v>1</v>
      </c>
      <c r="X177" s="39">
        <v>0</v>
      </c>
      <c r="Y177" s="39">
        <v>1</v>
      </c>
      <c r="Z177" s="39">
        <v>0</v>
      </c>
      <c r="AA177" s="39">
        <v>0</v>
      </c>
      <c r="AB177" s="39">
        <v>1</v>
      </c>
      <c r="AC177" s="39">
        <v>0</v>
      </c>
      <c r="AD177" s="39">
        <v>0</v>
      </c>
      <c r="AE177" s="39">
        <v>1</v>
      </c>
      <c r="AF177" s="39">
        <v>0</v>
      </c>
      <c r="AG177" s="39">
        <v>0</v>
      </c>
      <c r="AH177" s="39">
        <v>0</v>
      </c>
      <c r="AI177" s="39">
        <v>0</v>
      </c>
      <c r="AJ177" s="39">
        <v>0</v>
      </c>
      <c r="AK177" s="39">
        <v>0</v>
      </c>
      <c r="AL177" s="39">
        <v>1</v>
      </c>
      <c r="AM177" s="39">
        <v>0</v>
      </c>
      <c r="AN177" s="39">
        <v>0</v>
      </c>
      <c r="AO177" s="39">
        <v>1</v>
      </c>
      <c r="AP177" s="39">
        <v>1</v>
      </c>
      <c r="AQ177" s="39">
        <v>1</v>
      </c>
      <c r="AR177" s="39">
        <v>0</v>
      </c>
      <c r="AS177" s="39">
        <v>0</v>
      </c>
      <c r="AT177" s="39">
        <v>0</v>
      </c>
      <c r="AU177" s="39">
        <v>0</v>
      </c>
      <c r="AV177" s="39">
        <v>0</v>
      </c>
      <c r="AW177" s="39">
        <v>0</v>
      </c>
      <c r="AX177" s="39">
        <v>0</v>
      </c>
      <c r="AY177" s="39">
        <v>0</v>
      </c>
      <c r="AZ177" s="39">
        <v>0</v>
      </c>
      <c r="BA177" s="39">
        <v>0</v>
      </c>
      <c r="BB177" s="39">
        <v>0</v>
      </c>
      <c r="BC177" s="39">
        <v>0</v>
      </c>
      <c r="BD177" s="39">
        <v>0</v>
      </c>
      <c r="BE177" s="39">
        <v>0</v>
      </c>
      <c r="BF177" s="39">
        <v>0</v>
      </c>
      <c r="BG177" s="39">
        <v>0</v>
      </c>
      <c r="BH177" s="39">
        <v>1</v>
      </c>
      <c r="BI177" s="39">
        <v>1</v>
      </c>
      <c r="BJ177" s="39">
        <v>0</v>
      </c>
      <c r="BK177" s="39">
        <v>0</v>
      </c>
      <c r="BL177" s="39">
        <v>0</v>
      </c>
      <c r="BM177" s="39">
        <v>0</v>
      </c>
      <c r="BN177" s="39">
        <v>1</v>
      </c>
      <c r="BO177" s="39">
        <v>0</v>
      </c>
      <c r="BP177" s="39">
        <v>0</v>
      </c>
      <c r="BQ177" s="39">
        <v>0</v>
      </c>
      <c r="BR177" s="39">
        <v>1</v>
      </c>
      <c r="BS177" s="39">
        <v>0</v>
      </c>
      <c r="BT177" s="39">
        <v>1</v>
      </c>
      <c r="BU177" s="39">
        <v>0</v>
      </c>
      <c r="BV177" s="39">
        <v>1</v>
      </c>
      <c r="BW177" s="39">
        <v>1</v>
      </c>
      <c r="BX177" s="39">
        <v>1</v>
      </c>
      <c r="BY177" s="39">
        <v>0</v>
      </c>
      <c r="BZ177" s="39">
        <v>1</v>
      </c>
      <c r="CA177" s="39">
        <v>0</v>
      </c>
      <c r="CB177" s="39">
        <v>0</v>
      </c>
      <c r="CC177" s="39">
        <v>0.35</v>
      </c>
      <c r="CD177" s="39">
        <v>0.25</v>
      </c>
      <c r="CE177" s="39">
        <v>0.2</v>
      </c>
      <c r="CF177" s="39">
        <v>0.5</v>
      </c>
    </row>
    <row r="178" spans="1:84" x14ac:dyDescent="0.25">
      <c r="A178" s="31" t="str">
        <f t="shared" si="2"/>
        <v>ESC MUL PADRE IRTON5º anoB</v>
      </c>
      <c r="B178" s="31" t="s">
        <v>166</v>
      </c>
      <c r="C178" s="31" t="s">
        <v>179</v>
      </c>
      <c r="D178" s="31" t="s">
        <v>181</v>
      </c>
      <c r="E178" s="31" t="s">
        <v>217</v>
      </c>
      <c r="F178" s="31" t="s">
        <v>100</v>
      </c>
      <c r="G178" s="42">
        <v>7</v>
      </c>
      <c r="H178" s="42">
        <v>7</v>
      </c>
      <c r="I178" s="42">
        <v>7</v>
      </c>
      <c r="J178" s="42">
        <v>7</v>
      </c>
      <c r="K178" s="39">
        <v>0.43</v>
      </c>
      <c r="L178" s="39">
        <v>0.14000000000000001</v>
      </c>
      <c r="M178" s="39">
        <v>0.43</v>
      </c>
      <c r="N178" s="39">
        <v>0.28999999999999998</v>
      </c>
      <c r="O178" s="39">
        <v>0.14000000000000001</v>
      </c>
      <c r="P178" s="39">
        <v>0.43</v>
      </c>
      <c r="Q178" s="39">
        <v>0.28999999999999998</v>
      </c>
      <c r="R178" s="39">
        <v>0.14000000000000001</v>
      </c>
      <c r="S178" s="39">
        <v>0.43</v>
      </c>
      <c r="T178" s="39">
        <v>0.43</v>
      </c>
      <c r="U178" s="39">
        <v>0.71</v>
      </c>
      <c r="V178" s="39">
        <v>0.28999999999999998</v>
      </c>
      <c r="W178" s="39">
        <v>0.28999999999999998</v>
      </c>
      <c r="X178" s="39">
        <v>0.28999999999999998</v>
      </c>
      <c r="Y178" s="39">
        <v>0.14000000000000001</v>
      </c>
      <c r="Z178" s="39">
        <v>0.43</v>
      </c>
      <c r="AA178" s="39">
        <v>0.14000000000000001</v>
      </c>
      <c r="AB178" s="39">
        <v>0</v>
      </c>
      <c r="AC178" s="39">
        <v>0.28999999999999998</v>
      </c>
      <c r="AD178" s="39">
        <v>0.14000000000000001</v>
      </c>
      <c r="AE178" s="39">
        <v>0.56999999999999995</v>
      </c>
      <c r="AF178" s="39">
        <v>0.14000000000000001</v>
      </c>
      <c r="AG178" s="39">
        <v>0.71</v>
      </c>
      <c r="AH178" s="39">
        <v>0.28999999999999998</v>
      </c>
      <c r="AI178" s="39">
        <v>0.14000000000000001</v>
      </c>
      <c r="AJ178" s="39">
        <v>0.56999999999999995</v>
      </c>
      <c r="AK178" s="39">
        <v>0.71</v>
      </c>
      <c r="AL178" s="39">
        <v>0</v>
      </c>
      <c r="AM178" s="39">
        <v>0.43</v>
      </c>
      <c r="AN178" s="39">
        <v>0.14000000000000001</v>
      </c>
      <c r="AO178" s="39">
        <v>0.14000000000000001</v>
      </c>
      <c r="AP178" s="39">
        <v>0</v>
      </c>
      <c r="AQ178" s="39">
        <v>0.43</v>
      </c>
      <c r="AR178" s="39">
        <v>0.28999999999999998</v>
      </c>
      <c r="AS178" s="39">
        <v>0.56999999999999995</v>
      </c>
      <c r="AT178" s="39">
        <v>0</v>
      </c>
      <c r="AU178" s="39">
        <v>0</v>
      </c>
      <c r="AV178" s="39">
        <v>0.14000000000000001</v>
      </c>
      <c r="AW178" s="39">
        <v>0.28999999999999998</v>
      </c>
      <c r="AX178" s="39">
        <v>0.56999999999999995</v>
      </c>
      <c r="AY178" s="39">
        <v>0.28999999999999998</v>
      </c>
      <c r="AZ178" s="39">
        <v>0.14000000000000001</v>
      </c>
      <c r="BA178" s="39">
        <v>0.14000000000000001</v>
      </c>
      <c r="BB178" s="39">
        <v>0.56999999999999995</v>
      </c>
      <c r="BC178" s="39">
        <v>0.43</v>
      </c>
      <c r="BD178" s="39">
        <v>0.28999999999999998</v>
      </c>
      <c r="BE178" s="39">
        <v>0.71</v>
      </c>
      <c r="BF178" s="39">
        <v>0.56999999999999995</v>
      </c>
      <c r="BG178" s="39">
        <v>0.43</v>
      </c>
      <c r="BH178" s="39">
        <v>0.14000000000000001</v>
      </c>
      <c r="BI178" s="39">
        <v>0.56999999999999995</v>
      </c>
      <c r="BJ178" s="39">
        <v>0.14000000000000001</v>
      </c>
      <c r="BK178" s="39">
        <v>0.43</v>
      </c>
      <c r="BL178" s="39">
        <v>0.56999999999999995</v>
      </c>
      <c r="BM178" s="39">
        <v>0.28999999999999998</v>
      </c>
      <c r="BN178" s="39">
        <v>0.43</v>
      </c>
      <c r="BO178" s="39">
        <v>0.43</v>
      </c>
      <c r="BP178" s="39">
        <v>0.43</v>
      </c>
      <c r="BQ178" s="39">
        <v>0</v>
      </c>
      <c r="BR178" s="39">
        <v>0.14000000000000001</v>
      </c>
      <c r="BS178" s="39">
        <v>0.14000000000000001</v>
      </c>
      <c r="BT178" s="39">
        <v>0.43</v>
      </c>
      <c r="BU178" s="39">
        <v>0.28999999999999998</v>
      </c>
      <c r="BV178" s="39">
        <v>0.14000000000000001</v>
      </c>
      <c r="BW178" s="39">
        <v>0.14000000000000001</v>
      </c>
      <c r="BX178" s="39">
        <v>0.28999999999999998</v>
      </c>
      <c r="BY178" s="39">
        <v>0.28999999999999998</v>
      </c>
      <c r="BZ178" s="39">
        <v>0.43</v>
      </c>
      <c r="CA178" s="39">
        <v>0.28999999999999998</v>
      </c>
      <c r="CB178" s="39">
        <v>0.14000000000000001</v>
      </c>
      <c r="CC178" s="39">
        <v>0.28999999999999998</v>
      </c>
      <c r="CD178" s="39">
        <v>0.31</v>
      </c>
      <c r="CE178" s="39">
        <v>0.36</v>
      </c>
      <c r="CF178" s="39">
        <v>0.26</v>
      </c>
    </row>
    <row r="179" spans="1:84" x14ac:dyDescent="0.25">
      <c r="A179" s="31" t="str">
        <f t="shared" si="2"/>
        <v>ESC MUL COMECINHO DE VIDA5º anoA</v>
      </c>
      <c r="B179" s="31" t="s">
        <v>166</v>
      </c>
      <c r="C179" s="31" t="s">
        <v>600</v>
      </c>
      <c r="D179" s="31" t="s">
        <v>491</v>
      </c>
      <c r="E179" s="31" t="s">
        <v>217</v>
      </c>
      <c r="F179" s="31" t="s">
        <v>87</v>
      </c>
      <c r="G179" s="42">
        <v>16</v>
      </c>
      <c r="H179" s="42">
        <v>16</v>
      </c>
      <c r="I179" s="42">
        <v>17</v>
      </c>
      <c r="J179" s="42">
        <v>17</v>
      </c>
      <c r="K179" s="39">
        <v>0</v>
      </c>
      <c r="L179" s="39">
        <v>0.12</v>
      </c>
      <c r="M179" s="39">
        <v>0.24</v>
      </c>
      <c r="N179" s="39">
        <v>0.18</v>
      </c>
      <c r="O179" s="39">
        <v>0.28999999999999998</v>
      </c>
      <c r="P179" s="39">
        <v>0.12</v>
      </c>
      <c r="Q179" s="39">
        <v>0.24</v>
      </c>
      <c r="R179" s="39">
        <v>0.35</v>
      </c>
      <c r="S179" s="39">
        <v>0.35</v>
      </c>
      <c r="T179" s="39">
        <v>0.28999999999999998</v>
      </c>
      <c r="U179" s="39">
        <v>0.41</v>
      </c>
      <c r="V179" s="39">
        <v>0.47</v>
      </c>
      <c r="W179" s="39">
        <v>0.47</v>
      </c>
      <c r="X179" s="39">
        <v>0.24</v>
      </c>
      <c r="Y179" s="39">
        <v>0.53</v>
      </c>
      <c r="Z179" s="39">
        <v>0.28999999999999998</v>
      </c>
      <c r="AA179" s="39">
        <v>0.35</v>
      </c>
      <c r="AB179" s="39">
        <v>0.24</v>
      </c>
      <c r="AC179" s="39">
        <v>0.24</v>
      </c>
      <c r="AD179" s="39">
        <v>0.47</v>
      </c>
      <c r="AE179" s="39">
        <v>0.35</v>
      </c>
      <c r="AF179" s="39">
        <v>0.35</v>
      </c>
      <c r="AG179" s="39">
        <v>0.24</v>
      </c>
      <c r="AH179" s="39">
        <v>0.24</v>
      </c>
      <c r="AI179" s="39">
        <v>0.47</v>
      </c>
      <c r="AJ179" s="39">
        <v>0.41</v>
      </c>
      <c r="AK179" s="39">
        <v>0.53</v>
      </c>
      <c r="AL179" s="39">
        <v>0.35</v>
      </c>
      <c r="AM179" s="39">
        <v>0.41</v>
      </c>
      <c r="AN179" s="39">
        <v>0.28999999999999998</v>
      </c>
      <c r="AO179" s="39">
        <v>0.28999999999999998</v>
      </c>
      <c r="AP179" s="39">
        <v>0.41</v>
      </c>
      <c r="AQ179" s="39">
        <v>0.28999999999999998</v>
      </c>
      <c r="AR179" s="39">
        <v>0.12</v>
      </c>
      <c r="AS179" s="39">
        <v>0.35</v>
      </c>
      <c r="AT179" s="39">
        <v>0.06</v>
      </c>
      <c r="AU179" s="39">
        <v>0.28999999999999998</v>
      </c>
      <c r="AV179" s="39">
        <v>0</v>
      </c>
      <c r="AW179" s="39">
        <v>0.18</v>
      </c>
      <c r="AX179" s="39">
        <v>0.12</v>
      </c>
      <c r="AY179" s="39">
        <v>0.35</v>
      </c>
      <c r="AZ179" s="39">
        <v>0.35</v>
      </c>
      <c r="BA179" s="39">
        <v>0.18</v>
      </c>
      <c r="BB179" s="39">
        <v>0.65</v>
      </c>
      <c r="BC179" s="39">
        <v>0.41</v>
      </c>
      <c r="BD179" s="39">
        <v>0.76</v>
      </c>
      <c r="BE179" s="39">
        <v>0.47</v>
      </c>
      <c r="BF179" s="39">
        <v>0.53</v>
      </c>
      <c r="BG179" s="39">
        <v>0.35</v>
      </c>
      <c r="BH179" s="39">
        <v>0.12</v>
      </c>
      <c r="BI179" s="39">
        <v>0.41</v>
      </c>
      <c r="BJ179" s="39">
        <v>0.06</v>
      </c>
      <c r="BK179" s="39">
        <v>0.71</v>
      </c>
      <c r="BL179" s="39">
        <v>0.47</v>
      </c>
      <c r="BM179" s="39">
        <v>0.12</v>
      </c>
      <c r="BN179" s="39">
        <v>0.35</v>
      </c>
      <c r="BO179" s="39">
        <v>0.06</v>
      </c>
      <c r="BP179" s="39">
        <v>0.47</v>
      </c>
      <c r="BQ179" s="39">
        <v>0.28999999999999998</v>
      </c>
      <c r="BR179" s="39">
        <v>0.35</v>
      </c>
      <c r="BS179" s="39">
        <v>0.41</v>
      </c>
      <c r="BT179" s="39">
        <v>0.28999999999999998</v>
      </c>
      <c r="BU179" s="39">
        <v>0.47</v>
      </c>
      <c r="BV179" s="39">
        <v>0.28999999999999998</v>
      </c>
      <c r="BW179" s="39">
        <v>0.28999999999999998</v>
      </c>
      <c r="BX179" s="39">
        <v>0.18</v>
      </c>
      <c r="BY179" s="39">
        <v>0.53</v>
      </c>
      <c r="BZ179" s="39">
        <v>0.18</v>
      </c>
      <c r="CA179" s="39">
        <v>0.18</v>
      </c>
      <c r="CB179" s="39">
        <v>0.28999999999999998</v>
      </c>
      <c r="CC179" s="39">
        <v>0.28999999999999998</v>
      </c>
      <c r="CD179" s="39">
        <v>0.28999999999999998</v>
      </c>
      <c r="CE179" s="39">
        <v>0.37</v>
      </c>
      <c r="CF179" s="39">
        <v>0.31</v>
      </c>
    </row>
    <row r="180" spans="1:84" x14ac:dyDescent="0.25">
      <c r="A180" s="31" t="str">
        <f t="shared" si="2"/>
        <v>ESCOLA MUNICIPAL NERCILENE ROCHA5º anoA</v>
      </c>
      <c r="B180" s="31" t="s">
        <v>224</v>
      </c>
      <c r="C180" s="31" t="s">
        <v>234</v>
      </c>
      <c r="D180" s="31" t="s">
        <v>235</v>
      </c>
      <c r="E180" s="31" t="s">
        <v>217</v>
      </c>
      <c r="F180" s="31" t="s">
        <v>87</v>
      </c>
      <c r="G180" s="42">
        <v>13</v>
      </c>
      <c r="H180" s="42">
        <v>13</v>
      </c>
      <c r="I180" s="42">
        <v>13</v>
      </c>
      <c r="J180" s="42">
        <v>13</v>
      </c>
      <c r="K180" s="39">
        <v>0.08</v>
      </c>
      <c r="L180" s="39">
        <v>0.31</v>
      </c>
      <c r="M180" s="39">
        <v>0.54</v>
      </c>
      <c r="N180" s="39">
        <v>0.38</v>
      </c>
      <c r="O180" s="39">
        <v>0.38</v>
      </c>
      <c r="P180" s="39">
        <v>0.08</v>
      </c>
      <c r="Q180" s="39">
        <v>0.15</v>
      </c>
      <c r="R180" s="39">
        <v>0.08</v>
      </c>
      <c r="S180" s="39">
        <v>0.54</v>
      </c>
      <c r="T180" s="39">
        <v>0.46</v>
      </c>
      <c r="U180" s="39">
        <v>0.54</v>
      </c>
      <c r="V180" s="39">
        <v>0.23</v>
      </c>
      <c r="W180" s="39">
        <v>0.46</v>
      </c>
      <c r="X180" s="39">
        <v>0.77</v>
      </c>
      <c r="Y180" s="39">
        <v>0.54</v>
      </c>
      <c r="Z180" s="39">
        <v>0.31</v>
      </c>
      <c r="AA180" s="39">
        <v>0.46</v>
      </c>
      <c r="AB180" s="39">
        <v>0.23</v>
      </c>
      <c r="AC180" s="39">
        <v>0.15</v>
      </c>
      <c r="AD180" s="39">
        <v>0.46</v>
      </c>
      <c r="AE180" s="39">
        <v>0.31</v>
      </c>
      <c r="AF180" s="39">
        <v>0.46</v>
      </c>
      <c r="AG180" s="39">
        <v>0.15</v>
      </c>
      <c r="AH180" s="39">
        <v>0.08</v>
      </c>
      <c r="AI180" s="39">
        <v>0.31</v>
      </c>
      <c r="AJ180" s="39">
        <v>0.23</v>
      </c>
      <c r="AK180" s="39">
        <v>0.62</v>
      </c>
      <c r="AL180" s="39">
        <v>0.54</v>
      </c>
      <c r="AM180" s="39">
        <v>0.38</v>
      </c>
      <c r="AN180" s="39">
        <v>0.31</v>
      </c>
      <c r="AO180" s="39">
        <v>0</v>
      </c>
      <c r="AP180" s="39">
        <v>0.15</v>
      </c>
      <c r="AQ180" s="39">
        <v>0.62</v>
      </c>
      <c r="AR180" s="39">
        <v>0.23</v>
      </c>
      <c r="AS180" s="39">
        <v>0.31</v>
      </c>
      <c r="AT180" s="39">
        <v>0</v>
      </c>
      <c r="AU180" s="39">
        <v>0.23</v>
      </c>
      <c r="AV180" s="39">
        <v>0.23</v>
      </c>
      <c r="AW180" s="39">
        <v>0.31</v>
      </c>
      <c r="AX180" s="39">
        <v>0.23</v>
      </c>
      <c r="AY180" s="39">
        <v>0.38</v>
      </c>
      <c r="AZ180" s="39">
        <v>0.23</v>
      </c>
      <c r="BA180" s="39">
        <v>0.38</v>
      </c>
      <c r="BB180" s="39">
        <v>0.77</v>
      </c>
      <c r="BC180" s="39">
        <v>0.62</v>
      </c>
      <c r="BD180" s="39">
        <v>0.77</v>
      </c>
      <c r="BE180" s="39">
        <v>0.77</v>
      </c>
      <c r="BF180" s="39">
        <v>0.15</v>
      </c>
      <c r="BG180" s="39">
        <v>0.38</v>
      </c>
      <c r="BH180" s="39">
        <v>0.15</v>
      </c>
      <c r="BI180" s="39">
        <v>0.46</v>
      </c>
      <c r="BJ180" s="39">
        <v>0.38</v>
      </c>
      <c r="BK180" s="39">
        <v>0.54</v>
      </c>
      <c r="BL180" s="39">
        <v>0.54</v>
      </c>
      <c r="BM180" s="39">
        <v>0.08</v>
      </c>
      <c r="BN180" s="39">
        <v>0.08</v>
      </c>
      <c r="BO180" s="39">
        <v>0</v>
      </c>
      <c r="BP180" s="39">
        <v>0.92</v>
      </c>
      <c r="BQ180" s="39">
        <v>0.31</v>
      </c>
      <c r="BR180" s="39">
        <v>0.46</v>
      </c>
      <c r="BS180" s="39">
        <v>0.38</v>
      </c>
      <c r="BT180" s="39">
        <v>0.08</v>
      </c>
      <c r="BU180" s="39">
        <v>0.85</v>
      </c>
      <c r="BV180" s="39">
        <v>0.46</v>
      </c>
      <c r="BW180" s="39">
        <v>0.23</v>
      </c>
      <c r="BX180" s="39">
        <v>0.31</v>
      </c>
      <c r="BY180" s="39">
        <v>0.23</v>
      </c>
      <c r="BZ180" s="39">
        <v>0.31</v>
      </c>
      <c r="CA180" s="39">
        <v>0.15</v>
      </c>
      <c r="CB180" s="39">
        <v>0.23</v>
      </c>
      <c r="CC180" s="39">
        <v>0.36</v>
      </c>
      <c r="CD180" s="39">
        <v>0.28000000000000003</v>
      </c>
      <c r="CE180" s="39">
        <v>0.42</v>
      </c>
      <c r="CF180" s="39">
        <v>0.32</v>
      </c>
    </row>
    <row r="181" spans="1:84" x14ac:dyDescent="0.25">
      <c r="A181" s="31" t="str">
        <f t="shared" si="2"/>
        <v>ESCOLA MUNICIPAL NERCILENE ROCHA5º anoB</v>
      </c>
      <c r="B181" s="31" t="s">
        <v>224</v>
      </c>
      <c r="C181" s="31" t="s">
        <v>234</v>
      </c>
      <c r="D181" s="31" t="s">
        <v>235</v>
      </c>
      <c r="E181" s="31" t="s">
        <v>217</v>
      </c>
      <c r="F181" s="31" t="s">
        <v>100</v>
      </c>
      <c r="G181" s="42">
        <v>12</v>
      </c>
      <c r="H181" s="42">
        <v>12</v>
      </c>
      <c r="I181" s="42">
        <v>12</v>
      </c>
      <c r="J181" s="42">
        <v>12</v>
      </c>
      <c r="K181" s="39">
        <v>0.25</v>
      </c>
      <c r="L181" s="39">
        <v>0.25</v>
      </c>
      <c r="M181" s="39">
        <v>0.08</v>
      </c>
      <c r="N181" s="39">
        <v>0.08</v>
      </c>
      <c r="O181" s="39">
        <v>0.5</v>
      </c>
      <c r="P181" s="39">
        <v>0.17</v>
      </c>
      <c r="Q181" s="39">
        <v>0.57999999999999996</v>
      </c>
      <c r="R181" s="39">
        <v>0.42</v>
      </c>
      <c r="S181" s="39">
        <v>0.42</v>
      </c>
      <c r="T181" s="39">
        <v>0.67</v>
      </c>
      <c r="U181" s="39">
        <v>0.83</v>
      </c>
      <c r="V181" s="39">
        <v>0.42</v>
      </c>
      <c r="W181" s="39">
        <v>0.75</v>
      </c>
      <c r="X181" s="39">
        <v>0.83</v>
      </c>
      <c r="Y181" s="39">
        <v>0.57999999999999996</v>
      </c>
      <c r="Z181" s="39">
        <v>0.5</v>
      </c>
      <c r="AA181" s="39">
        <v>0.57999999999999996</v>
      </c>
      <c r="AB181" s="39">
        <v>0.25</v>
      </c>
      <c r="AC181" s="39">
        <v>0.33</v>
      </c>
      <c r="AD181" s="39">
        <v>0.67</v>
      </c>
      <c r="AE181" s="39">
        <v>0.57999999999999996</v>
      </c>
      <c r="AF181" s="39">
        <v>0.57999999999999996</v>
      </c>
      <c r="AG181" s="39">
        <v>0.08</v>
      </c>
      <c r="AH181" s="39">
        <v>0.08</v>
      </c>
      <c r="AI181" s="39">
        <v>0.17</v>
      </c>
      <c r="AJ181" s="39">
        <v>0.33</v>
      </c>
      <c r="AK181" s="39">
        <v>0.5</v>
      </c>
      <c r="AL181" s="39">
        <v>0.75</v>
      </c>
      <c r="AM181" s="39">
        <v>0.57999999999999996</v>
      </c>
      <c r="AN181" s="39">
        <v>0.17</v>
      </c>
      <c r="AO181" s="39">
        <v>0.17</v>
      </c>
      <c r="AP181" s="39">
        <v>0.5</v>
      </c>
      <c r="AQ181" s="39">
        <v>0.57999999999999996</v>
      </c>
      <c r="AR181" s="39">
        <v>0.17</v>
      </c>
      <c r="AS181" s="39">
        <v>0.57999999999999996</v>
      </c>
      <c r="AT181" s="39">
        <v>0.17</v>
      </c>
      <c r="AU181" s="39">
        <v>0.33</v>
      </c>
      <c r="AV181" s="39">
        <v>0.25</v>
      </c>
      <c r="AW181" s="39">
        <v>0.17</v>
      </c>
      <c r="AX181" s="39">
        <v>0.33</v>
      </c>
      <c r="AY181" s="39">
        <v>0.42</v>
      </c>
      <c r="AZ181" s="39">
        <v>0.33</v>
      </c>
      <c r="BA181" s="39">
        <v>0.17</v>
      </c>
      <c r="BB181" s="39">
        <v>0.75</v>
      </c>
      <c r="BC181" s="39">
        <v>0.57999999999999996</v>
      </c>
      <c r="BD181" s="39">
        <v>0.67</v>
      </c>
      <c r="BE181" s="39">
        <v>0.25</v>
      </c>
      <c r="BF181" s="39">
        <v>0.42</v>
      </c>
      <c r="BG181" s="39">
        <v>0.33</v>
      </c>
      <c r="BH181" s="39">
        <v>0</v>
      </c>
      <c r="BI181" s="39">
        <v>0.5</v>
      </c>
      <c r="BJ181" s="39">
        <v>0.42</v>
      </c>
      <c r="BK181" s="39">
        <v>0.67</v>
      </c>
      <c r="BL181" s="39">
        <v>0.75</v>
      </c>
      <c r="BM181" s="39">
        <v>0.25</v>
      </c>
      <c r="BN181" s="39">
        <v>0</v>
      </c>
      <c r="BO181" s="39">
        <v>0.08</v>
      </c>
      <c r="BP181" s="39">
        <v>0.92</v>
      </c>
      <c r="BQ181" s="39">
        <v>0.5</v>
      </c>
      <c r="BR181" s="39">
        <v>0.57999999999999996</v>
      </c>
      <c r="BS181" s="39">
        <v>0.08</v>
      </c>
      <c r="BT181" s="39">
        <v>0.08</v>
      </c>
      <c r="BU181" s="39">
        <v>0.75</v>
      </c>
      <c r="BV181" s="39">
        <v>0.25</v>
      </c>
      <c r="BW181" s="39">
        <v>0.08</v>
      </c>
      <c r="BX181" s="39">
        <v>0.08</v>
      </c>
      <c r="BY181" s="39">
        <v>0.33</v>
      </c>
      <c r="BZ181" s="39">
        <v>0.17</v>
      </c>
      <c r="CA181" s="39">
        <v>0.25</v>
      </c>
      <c r="CB181" s="39">
        <v>0.25</v>
      </c>
      <c r="CC181" s="39">
        <v>0.46</v>
      </c>
      <c r="CD181" s="39">
        <v>0.35</v>
      </c>
      <c r="CE181" s="39">
        <v>0.43</v>
      </c>
      <c r="CF181" s="39">
        <v>0.23</v>
      </c>
    </row>
    <row r="182" spans="1:84" x14ac:dyDescent="0.25">
      <c r="A182" s="31" t="str">
        <f t="shared" si="2"/>
        <v>ESCOLA MUNICIPAL FLORACY BONFIM PEREIRA DE ARAUJO5º ano5º ANO "A"</v>
      </c>
      <c r="B182" s="31" t="s">
        <v>224</v>
      </c>
      <c r="C182" s="31" t="s">
        <v>236</v>
      </c>
      <c r="D182" s="31" t="s">
        <v>238</v>
      </c>
      <c r="E182" s="31" t="s">
        <v>217</v>
      </c>
      <c r="F182" s="31" t="s">
        <v>123</v>
      </c>
      <c r="G182" s="42">
        <v>29</v>
      </c>
      <c r="H182" s="42">
        <v>29</v>
      </c>
      <c r="I182" s="42">
        <v>29</v>
      </c>
      <c r="J182" s="42">
        <v>29</v>
      </c>
      <c r="K182" s="39">
        <v>0.1</v>
      </c>
      <c r="L182" s="39">
        <v>0.1</v>
      </c>
      <c r="M182" s="39">
        <v>0.38</v>
      </c>
      <c r="N182" s="39">
        <v>0.31</v>
      </c>
      <c r="O182" s="39">
        <v>0.14000000000000001</v>
      </c>
      <c r="P182" s="39">
        <v>0.38</v>
      </c>
      <c r="Q182" s="39">
        <v>0.31</v>
      </c>
      <c r="R182" s="39">
        <v>0.24</v>
      </c>
      <c r="S182" s="39">
        <v>0.31</v>
      </c>
      <c r="T182" s="39">
        <v>0.28000000000000003</v>
      </c>
      <c r="U182" s="39">
        <v>0.34</v>
      </c>
      <c r="V182" s="39">
        <v>0.38</v>
      </c>
      <c r="W182" s="39">
        <v>0.14000000000000001</v>
      </c>
      <c r="X182" s="39">
        <v>0.38</v>
      </c>
      <c r="Y182" s="39">
        <v>0.34</v>
      </c>
      <c r="Z182" s="39">
        <v>0.21</v>
      </c>
      <c r="AA182" s="39">
        <v>0.21</v>
      </c>
      <c r="AB182" s="39">
        <v>0.17</v>
      </c>
      <c r="AC182" s="39">
        <v>0.24</v>
      </c>
      <c r="AD182" s="39">
        <v>0.24</v>
      </c>
      <c r="AE182" s="39">
        <v>0.1</v>
      </c>
      <c r="AF182" s="39">
        <v>0.28000000000000003</v>
      </c>
      <c r="AG182" s="39">
        <v>0.28000000000000003</v>
      </c>
      <c r="AH182" s="39">
        <v>0.24</v>
      </c>
      <c r="AI182" s="39">
        <v>0.31</v>
      </c>
      <c r="AJ182" s="39">
        <v>0.21</v>
      </c>
      <c r="AK182" s="39">
        <v>0.41</v>
      </c>
      <c r="AL182" s="39">
        <v>7.0000000000000007E-2</v>
      </c>
      <c r="AM182" s="39">
        <v>0.38</v>
      </c>
      <c r="AN182" s="39">
        <v>0.34</v>
      </c>
      <c r="AO182" s="39">
        <v>0.31</v>
      </c>
      <c r="AP182" s="39">
        <v>0.24</v>
      </c>
      <c r="AQ182" s="39">
        <v>0.21</v>
      </c>
      <c r="AR182" s="39">
        <v>0.24</v>
      </c>
      <c r="AS182" s="39">
        <v>0.34</v>
      </c>
      <c r="AT182" s="39">
        <v>0.34</v>
      </c>
      <c r="AU182" s="39">
        <v>0.31</v>
      </c>
      <c r="AV182" s="39">
        <v>0.21</v>
      </c>
      <c r="AW182" s="39">
        <v>0.34</v>
      </c>
      <c r="AX182" s="39">
        <v>0.31</v>
      </c>
      <c r="AY182" s="39">
        <v>0.28000000000000003</v>
      </c>
      <c r="AZ182" s="39">
        <v>0.45</v>
      </c>
      <c r="BA182" s="39">
        <v>0.24</v>
      </c>
      <c r="BB182" s="39">
        <v>0.34</v>
      </c>
      <c r="BC182" s="39">
        <v>0.45</v>
      </c>
      <c r="BD182" s="39">
        <v>0.31</v>
      </c>
      <c r="BE182" s="39">
        <v>0.34</v>
      </c>
      <c r="BF182" s="39">
        <v>0.31</v>
      </c>
      <c r="BG182" s="39">
        <v>0.41</v>
      </c>
      <c r="BH182" s="39">
        <v>0.17</v>
      </c>
      <c r="BI182" s="39">
        <v>0.52</v>
      </c>
      <c r="BJ182" s="39">
        <v>0.21</v>
      </c>
      <c r="BK182" s="39">
        <v>0.41</v>
      </c>
      <c r="BL182" s="39">
        <v>0.34</v>
      </c>
      <c r="BM182" s="39">
        <v>0.31</v>
      </c>
      <c r="BN182" s="39">
        <v>0.17</v>
      </c>
      <c r="BO182" s="39">
        <v>0.41</v>
      </c>
      <c r="BP182" s="39">
        <v>0.41</v>
      </c>
      <c r="BQ182" s="39">
        <v>0.24</v>
      </c>
      <c r="BR182" s="39">
        <v>0.14000000000000001</v>
      </c>
      <c r="BS182" s="39">
        <v>0.34</v>
      </c>
      <c r="BT182" s="39">
        <v>0.38</v>
      </c>
      <c r="BU182" s="39">
        <v>0.34</v>
      </c>
      <c r="BV182" s="39">
        <v>0.24</v>
      </c>
      <c r="BW182" s="39">
        <v>0.24</v>
      </c>
      <c r="BX182" s="39">
        <v>0.1</v>
      </c>
      <c r="BY182" s="39">
        <v>0.17</v>
      </c>
      <c r="BZ182" s="39">
        <v>0.48</v>
      </c>
      <c r="CA182" s="39">
        <v>0.17</v>
      </c>
      <c r="CB182" s="39">
        <v>0.28000000000000003</v>
      </c>
      <c r="CC182" s="39">
        <v>0.26</v>
      </c>
      <c r="CD182" s="39">
        <v>0.27</v>
      </c>
      <c r="CE182" s="39">
        <v>0.32</v>
      </c>
      <c r="CF182" s="39">
        <v>0.28000000000000003</v>
      </c>
    </row>
    <row r="183" spans="1:84" x14ac:dyDescent="0.25">
      <c r="A183" s="31" t="str">
        <f t="shared" si="2"/>
        <v>ESCOLA MUNICIPAL RAINHA DA PAZ5º anounica</v>
      </c>
      <c r="B183" s="31" t="s">
        <v>224</v>
      </c>
      <c r="C183" s="31" t="s">
        <v>236</v>
      </c>
      <c r="D183" s="31" t="s">
        <v>239</v>
      </c>
      <c r="E183" s="31" t="s">
        <v>217</v>
      </c>
      <c r="F183" s="31" t="s">
        <v>381</v>
      </c>
      <c r="G183" s="42">
        <v>13</v>
      </c>
      <c r="H183" s="42">
        <v>13</v>
      </c>
      <c r="I183" s="42">
        <v>10</v>
      </c>
      <c r="J183" s="42">
        <v>10</v>
      </c>
      <c r="K183" s="39">
        <v>0.08</v>
      </c>
      <c r="L183" s="39">
        <v>0.31</v>
      </c>
      <c r="M183" s="39">
        <v>0.31</v>
      </c>
      <c r="N183" s="39">
        <v>0.08</v>
      </c>
      <c r="O183" s="39">
        <v>0.46</v>
      </c>
      <c r="P183" s="39">
        <v>0.23</v>
      </c>
      <c r="Q183" s="39">
        <v>0.23</v>
      </c>
      <c r="R183" s="39">
        <v>0.23</v>
      </c>
      <c r="S183" s="39">
        <v>0.54</v>
      </c>
      <c r="T183" s="39">
        <v>0.38</v>
      </c>
      <c r="U183" s="39">
        <v>0.46</v>
      </c>
      <c r="V183" s="39">
        <v>0.31</v>
      </c>
      <c r="W183" s="39">
        <v>0.62</v>
      </c>
      <c r="X183" s="39">
        <v>0.62</v>
      </c>
      <c r="Y183" s="39">
        <v>0.38</v>
      </c>
      <c r="Z183" s="39">
        <v>0.23</v>
      </c>
      <c r="AA183" s="39">
        <v>0</v>
      </c>
      <c r="AB183" s="39">
        <v>0.15</v>
      </c>
      <c r="AC183" s="39">
        <v>0.31</v>
      </c>
      <c r="AD183" s="39">
        <v>0.62</v>
      </c>
      <c r="AE183" s="39">
        <v>0.38</v>
      </c>
      <c r="AF183" s="39">
        <v>0.23</v>
      </c>
      <c r="AG183" s="39">
        <v>0.31</v>
      </c>
      <c r="AH183" s="39">
        <v>0.15</v>
      </c>
      <c r="AI183" s="39">
        <v>0.15</v>
      </c>
      <c r="AJ183" s="39">
        <v>0.69</v>
      </c>
      <c r="AK183" s="39">
        <v>0.62</v>
      </c>
      <c r="AL183" s="39">
        <v>0.54</v>
      </c>
      <c r="AM183" s="39">
        <v>0.54</v>
      </c>
      <c r="AN183" s="39">
        <v>0.23</v>
      </c>
      <c r="AO183" s="39">
        <v>0.38</v>
      </c>
      <c r="AP183" s="39">
        <v>0</v>
      </c>
      <c r="AQ183" s="39">
        <v>0.46</v>
      </c>
      <c r="AR183" s="39">
        <v>0.62</v>
      </c>
      <c r="AS183" s="39">
        <v>0.31</v>
      </c>
      <c r="AT183" s="39">
        <v>0.62</v>
      </c>
      <c r="AU183" s="39">
        <v>0.15</v>
      </c>
      <c r="AV183" s="39">
        <v>0.08</v>
      </c>
      <c r="AW183" s="39">
        <v>0.23</v>
      </c>
      <c r="AX183" s="39">
        <v>0.62</v>
      </c>
      <c r="AY183" s="39">
        <v>0.08</v>
      </c>
      <c r="AZ183" s="39">
        <v>0.08</v>
      </c>
      <c r="BA183" s="39">
        <v>0.62</v>
      </c>
      <c r="BB183" s="39">
        <v>0.54</v>
      </c>
      <c r="BC183" s="39">
        <v>0.54</v>
      </c>
      <c r="BD183" s="39">
        <v>0.31</v>
      </c>
      <c r="BE183" s="39">
        <v>0.54</v>
      </c>
      <c r="BF183" s="39">
        <v>0.54</v>
      </c>
      <c r="BG183" s="39">
        <v>0.23</v>
      </c>
      <c r="BH183" s="39">
        <v>0</v>
      </c>
      <c r="BI183" s="39">
        <v>0.54</v>
      </c>
      <c r="BJ183" s="39">
        <v>0.54</v>
      </c>
      <c r="BK183" s="39">
        <v>0.31</v>
      </c>
      <c r="BL183" s="39">
        <v>0.23</v>
      </c>
      <c r="BM183" s="39">
        <v>0.69</v>
      </c>
      <c r="BN183" s="39">
        <v>0</v>
      </c>
      <c r="BO183" s="39">
        <v>0.08</v>
      </c>
      <c r="BP183" s="39">
        <v>0.62</v>
      </c>
      <c r="BQ183" s="39">
        <v>0.46</v>
      </c>
      <c r="BR183" s="39">
        <v>0.15</v>
      </c>
      <c r="BS183" s="39">
        <v>0.31</v>
      </c>
      <c r="BT183" s="39">
        <v>0</v>
      </c>
      <c r="BU183" s="39">
        <v>0.62</v>
      </c>
      <c r="BV183" s="39">
        <v>0.15</v>
      </c>
      <c r="BW183" s="39">
        <v>0.23</v>
      </c>
      <c r="BX183" s="39">
        <v>0</v>
      </c>
      <c r="BY183" s="39">
        <v>0.15</v>
      </c>
      <c r="BZ183" s="39">
        <v>0.08</v>
      </c>
      <c r="CA183" s="39">
        <v>0.23</v>
      </c>
      <c r="CB183" s="39">
        <v>0</v>
      </c>
      <c r="CC183" s="39">
        <v>0.33</v>
      </c>
      <c r="CD183" s="39">
        <v>0.37</v>
      </c>
      <c r="CE183" s="39">
        <v>0.35</v>
      </c>
      <c r="CF183" s="39">
        <v>0.18</v>
      </c>
    </row>
    <row r="184" spans="1:84" x14ac:dyDescent="0.25">
      <c r="A184" s="31" t="str">
        <f t="shared" si="2"/>
        <v>ESCOLA MUNICIPAL JOAQUIM ARAUJO5º anoA</v>
      </c>
      <c r="B184" s="31" t="s">
        <v>258</v>
      </c>
      <c r="C184" s="31" t="s">
        <v>601</v>
      </c>
      <c r="D184" s="31" t="s">
        <v>492</v>
      </c>
      <c r="E184" s="31" t="s">
        <v>217</v>
      </c>
      <c r="F184" s="31" t="s">
        <v>87</v>
      </c>
      <c r="G184" s="42">
        <v>21</v>
      </c>
      <c r="H184" s="42">
        <v>21</v>
      </c>
      <c r="I184" s="42">
        <v>21</v>
      </c>
      <c r="J184" s="42">
        <v>21</v>
      </c>
      <c r="K184" s="39">
        <v>0.1</v>
      </c>
      <c r="L184" s="39">
        <v>0.43</v>
      </c>
      <c r="M184" s="39">
        <v>0.28999999999999998</v>
      </c>
      <c r="N184" s="39">
        <v>0.28999999999999998</v>
      </c>
      <c r="O184" s="39">
        <v>0.48</v>
      </c>
      <c r="P184" s="39">
        <v>0.33</v>
      </c>
      <c r="Q184" s="39">
        <v>0.52</v>
      </c>
      <c r="R184" s="39">
        <v>0.24</v>
      </c>
      <c r="S184" s="39">
        <v>0.56999999999999995</v>
      </c>
      <c r="T184" s="39">
        <v>0.28999999999999998</v>
      </c>
      <c r="U184" s="39">
        <v>0.62</v>
      </c>
      <c r="V184" s="39">
        <v>0.48</v>
      </c>
      <c r="W184" s="39">
        <v>0.38</v>
      </c>
      <c r="X184" s="39">
        <v>0.48</v>
      </c>
      <c r="Y184" s="39">
        <v>0.56999999999999995</v>
      </c>
      <c r="Z184" s="39">
        <v>0.28999999999999998</v>
      </c>
      <c r="AA184" s="39">
        <v>0.43</v>
      </c>
      <c r="AB184" s="39">
        <v>0.1</v>
      </c>
      <c r="AC184" s="39">
        <v>0.14000000000000001</v>
      </c>
      <c r="AD184" s="39">
        <v>0.48</v>
      </c>
      <c r="AE184" s="39">
        <v>0.48</v>
      </c>
      <c r="AF184" s="39">
        <v>0.33</v>
      </c>
      <c r="AG184" s="39">
        <v>0.38</v>
      </c>
      <c r="AH184" s="39">
        <v>0.33</v>
      </c>
      <c r="AI184" s="39">
        <v>0.24</v>
      </c>
      <c r="AJ184" s="39">
        <v>0.33</v>
      </c>
      <c r="AK184" s="39">
        <v>0.52</v>
      </c>
      <c r="AL184" s="39">
        <v>0.33</v>
      </c>
      <c r="AM184" s="39">
        <v>0.43</v>
      </c>
      <c r="AN184" s="39">
        <v>0.24</v>
      </c>
      <c r="AO184" s="39">
        <v>0.24</v>
      </c>
      <c r="AP184" s="39">
        <v>0.19</v>
      </c>
      <c r="AQ184" s="39">
        <v>0.38</v>
      </c>
      <c r="AR184" s="39">
        <v>0.48</v>
      </c>
      <c r="AS184" s="39">
        <v>0.43</v>
      </c>
      <c r="AT184" s="39">
        <v>0.48</v>
      </c>
      <c r="AU184" s="39">
        <v>0.28999999999999998</v>
      </c>
      <c r="AV184" s="39">
        <v>0.19</v>
      </c>
      <c r="AW184" s="39">
        <v>0.38</v>
      </c>
      <c r="AX184" s="39">
        <v>0.48</v>
      </c>
      <c r="AY184" s="39">
        <v>0.33</v>
      </c>
      <c r="AZ184" s="39">
        <v>0.19</v>
      </c>
      <c r="BA184" s="39">
        <v>0.05</v>
      </c>
      <c r="BB184" s="39">
        <v>0.76</v>
      </c>
      <c r="BC184" s="39">
        <v>0.33</v>
      </c>
      <c r="BD184" s="39">
        <v>0.71</v>
      </c>
      <c r="BE184" s="39">
        <v>0.28999999999999998</v>
      </c>
      <c r="BF184" s="39">
        <v>0.67</v>
      </c>
      <c r="BG184" s="39">
        <v>0.28999999999999998</v>
      </c>
      <c r="BH184" s="39">
        <v>0.28999999999999998</v>
      </c>
      <c r="BI184" s="39">
        <v>0.62</v>
      </c>
      <c r="BJ184" s="39">
        <v>0.33</v>
      </c>
      <c r="BK184" s="39">
        <v>0.62</v>
      </c>
      <c r="BL184" s="39">
        <v>0.62</v>
      </c>
      <c r="BM184" s="39">
        <v>0.56999999999999995</v>
      </c>
      <c r="BN184" s="39">
        <v>0.24</v>
      </c>
      <c r="BO184" s="39">
        <v>0.24</v>
      </c>
      <c r="BP184" s="39">
        <v>0.67</v>
      </c>
      <c r="BQ184" s="39">
        <v>0.67</v>
      </c>
      <c r="BR184" s="39">
        <v>0.24</v>
      </c>
      <c r="BS184" s="39">
        <v>0.33</v>
      </c>
      <c r="BT184" s="39">
        <v>0.24</v>
      </c>
      <c r="BU184" s="39">
        <v>0.67</v>
      </c>
      <c r="BV184" s="39">
        <v>0.33</v>
      </c>
      <c r="BW184" s="39">
        <v>0.19</v>
      </c>
      <c r="BX184" s="39">
        <v>0.33</v>
      </c>
      <c r="BY184" s="39">
        <v>0.28999999999999998</v>
      </c>
      <c r="BZ184" s="39">
        <v>0.43</v>
      </c>
      <c r="CA184" s="39">
        <v>0.38</v>
      </c>
      <c r="CB184" s="39">
        <v>0.1</v>
      </c>
      <c r="CC184" s="39">
        <v>0.37</v>
      </c>
      <c r="CD184" s="39">
        <v>0.36</v>
      </c>
      <c r="CE184" s="39">
        <v>0.44</v>
      </c>
      <c r="CF184" s="39">
        <v>0.33</v>
      </c>
    </row>
    <row r="185" spans="1:84" x14ac:dyDescent="0.25">
      <c r="A185" s="31" t="str">
        <f t="shared" si="2"/>
        <v>ESCOLA MUNICIPAL JOAQUIM ARAUJO5º anoB</v>
      </c>
      <c r="B185" s="31" t="s">
        <v>258</v>
      </c>
      <c r="C185" s="31" t="s">
        <v>601</v>
      </c>
      <c r="D185" s="31" t="s">
        <v>492</v>
      </c>
      <c r="E185" s="31" t="s">
        <v>217</v>
      </c>
      <c r="F185" s="31" t="s">
        <v>100</v>
      </c>
      <c r="G185" s="43">
        <v>21</v>
      </c>
      <c r="H185" s="43">
        <v>21</v>
      </c>
      <c r="I185" s="43">
        <v>21</v>
      </c>
      <c r="J185" s="43">
        <v>21</v>
      </c>
      <c r="K185" s="39">
        <v>0.1</v>
      </c>
      <c r="L185" s="39">
        <v>0.24</v>
      </c>
      <c r="M185" s="39">
        <v>0.38</v>
      </c>
      <c r="N185" s="39">
        <v>0.19</v>
      </c>
      <c r="O185" s="39">
        <v>0.28999999999999998</v>
      </c>
      <c r="P185" s="39">
        <v>0.14000000000000001</v>
      </c>
      <c r="Q185" s="39">
        <v>0.19</v>
      </c>
      <c r="R185" s="39">
        <v>0.14000000000000001</v>
      </c>
      <c r="S185" s="39">
        <v>0.14000000000000001</v>
      </c>
      <c r="T185" s="39">
        <v>0.33</v>
      </c>
      <c r="U185" s="39">
        <v>0.48</v>
      </c>
      <c r="V185" s="39">
        <v>0.33</v>
      </c>
      <c r="W185" s="39">
        <v>0.24</v>
      </c>
      <c r="X185" s="39">
        <v>0.14000000000000001</v>
      </c>
      <c r="Y185" s="39">
        <v>0.33</v>
      </c>
      <c r="Z185" s="39">
        <v>0.24</v>
      </c>
      <c r="AA185" s="39">
        <v>0.48</v>
      </c>
      <c r="AB185" s="39">
        <v>0.24</v>
      </c>
      <c r="AC185" s="39">
        <v>0.14000000000000001</v>
      </c>
      <c r="AD185" s="39">
        <v>0.52</v>
      </c>
      <c r="AE185" s="39">
        <v>0.19</v>
      </c>
      <c r="AF185" s="39">
        <v>0.14000000000000001</v>
      </c>
      <c r="AG185" s="39">
        <v>0.14000000000000001</v>
      </c>
      <c r="AH185" s="39">
        <v>0.28999999999999998</v>
      </c>
      <c r="AI185" s="39">
        <v>0.38</v>
      </c>
      <c r="AJ185" s="39">
        <v>0.24</v>
      </c>
      <c r="AK185" s="39">
        <v>0.38</v>
      </c>
      <c r="AL185" s="39">
        <v>0.38</v>
      </c>
      <c r="AM185" s="39">
        <v>0.48</v>
      </c>
      <c r="AN185" s="39">
        <v>0.24</v>
      </c>
      <c r="AO185" s="39">
        <v>0.24</v>
      </c>
      <c r="AP185" s="39">
        <v>0.1</v>
      </c>
      <c r="AQ185" s="39">
        <v>0.43</v>
      </c>
      <c r="AR185" s="39">
        <v>0.24</v>
      </c>
      <c r="AS185" s="39">
        <v>0.43</v>
      </c>
      <c r="AT185" s="39">
        <v>0.1</v>
      </c>
      <c r="AU185" s="39">
        <v>0.28999999999999998</v>
      </c>
      <c r="AV185" s="39">
        <v>0.33</v>
      </c>
      <c r="AW185" s="39">
        <v>0.28999999999999998</v>
      </c>
      <c r="AX185" s="39">
        <v>0.38</v>
      </c>
      <c r="AY185" s="39">
        <v>0.28999999999999998</v>
      </c>
      <c r="AZ185" s="39">
        <v>0.28999999999999998</v>
      </c>
      <c r="BA185" s="39">
        <v>0.14000000000000001</v>
      </c>
      <c r="BB185" s="39">
        <v>0.62</v>
      </c>
      <c r="BC185" s="39">
        <v>0.19</v>
      </c>
      <c r="BD185" s="39">
        <v>0.52</v>
      </c>
      <c r="BE185" s="39">
        <v>0.33</v>
      </c>
      <c r="BF185" s="39">
        <v>0.48</v>
      </c>
      <c r="BG185" s="39">
        <v>0.14000000000000001</v>
      </c>
      <c r="BH185" s="39">
        <v>0.19</v>
      </c>
      <c r="BI185" s="39">
        <v>0.67</v>
      </c>
      <c r="BJ185" s="39">
        <v>0.43</v>
      </c>
      <c r="BK185" s="39">
        <v>0.38</v>
      </c>
      <c r="BL185" s="39">
        <v>0.52</v>
      </c>
      <c r="BM185" s="39">
        <v>0.38</v>
      </c>
      <c r="BN185" s="39">
        <v>0.1</v>
      </c>
      <c r="BO185" s="39">
        <v>0.1</v>
      </c>
      <c r="BP185" s="39">
        <v>0.19</v>
      </c>
      <c r="BQ185" s="39">
        <v>0.48</v>
      </c>
      <c r="BR185" s="39">
        <v>0.19</v>
      </c>
      <c r="BS185" s="39">
        <v>0.52</v>
      </c>
      <c r="BT185" s="39">
        <v>0.19</v>
      </c>
      <c r="BU185" s="39">
        <v>0.67</v>
      </c>
      <c r="BV185" s="39">
        <v>0.33</v>
      </c>
      <c r="BW185" s="39">
        <v>0.19</v>
      </c>
      <c r="BX185" s="39">
        <v>0.28999999999999998</v>
      </c>
      <c r="BY185" s="39">
        <v>0.19</v>
      </c>
      <c r="BZ185" s="39">
        <v>0.24</v>
      </c>
      <c r="CA185" s="39">
        <v>0.19</v>
      </c>
      <c r="CB185" s="39">
        <v>0.14000000000000001</v>
      </c>
      <c r="CC185" s="39">
        <v>0.26</v>
      </c>
      <c r="CD185" s="39">
        <v>0.28000000000000003</v>
      </c>
      <c r="CE185" s="39">
        <v>0.33</v>
      </c>
      <c r="CF185" s="39">
        <v>0.3</v>
      </c>
    </row>
    <row r="186" spans="1:84" x14ac:dyDescent="0.25">
      <c r="A186" s="31" t="str">
        <f t="shared" si="2"/>
        <v>ESCOLA MUNICIPAL JOAQUIM ARAUJO5º anoC</v>
      </c>
      <c r="B186" s="31" t="s">
        <v>258</v>
      </c>
      <c r="C186" s="31" t="s">
        <v>601</v>
      </c>
      <c r="D186" s="31" t="s">
        <v>492</v>
      </c>
      <c r="E186" s="31" t="s">
        <v>217</v>
      </c>
      <c r="F186" s="31" t="s">
        <v>102</v>
      </c>
      <c r="G186" s="42">
        <v>19</v>
      </c>
      <c r="H186" s="42">
        <v>19</v>
      </c>
      <c r="I186" s="42">
        <v>15</v>
      </c>
      <c r="J186" s="42">
        <v>15</v>
      </c>
      <c r="K186" s="39">
        <v>0.21</v>
      </c>
      <c r="L186" s="39">
        <v>0.26</v>
      </c>
      <c r="M186" s="39">
        <v>0.26</v>
      </c>
      <c r="N186" s="39">
        <v>0.21</v>
      </c>
      <c r="O186" s="39">
        <v>0.47</v>
      </c>
      <c r="P186" s="39">
        <v>0</v>
      </c>
      <c r="Q186" s="39">
        <v>0.16</v>
      </c>
      <c r="R186" s="39">
        <v>0.21</v>
      </c>
      <c r="S186" s="39">
        <v>0.21</v>
      </c>
      <c r="T186" s="39">
        <v>0.26</v>
      </c>
      <c r="U186" s="39">
        <v>0.47</v>
      </c>
      <c r="V186" s="39">
        <v>0.26</v>
      </c>
      <c r="W186" s="39">
        <v>0.37</v>
      </c>
      <c r="X186" s="39">
        <v>0.42</v>
      </c>
      <c r="Y186" s="39">
        <v>0.53</v>
      </c>
      <c r="Z186" s="39">
        <v>0.37</v>
      </c>
      <c r="AA186" s="39">
        <v>0.11</v>
      </c>
      <c r="AB186" s="39">
        <v>0.16</v>
      </c>
      <c r="AC186" s="39">
        <v>0.32</v>
      </c>
      <c r="AD186" s="39">
        <v>0.37</v>
      </c>
      <c r="AE186" s="39">
        <v>0.32</v>
      </c>
      <c r="AF186" s="39">
        <v>0.32</v>
      </c>
      <c r="AG186" s="39">
        <v>0.32</v>
      </c>
      <c r="AH186" s="39">
        <v>0.21</v>
      </c>
      <c r="AI186" s="39">
        <v>0.26</v>
      </c>
      <c r="AJ186" s="39">
        <v>0.26</v>
      </c>
      <c r="AK186" s="39">
        <v>0.32</v>
      </c>
      <c r="AL186" s="39">
        <v>0.16</v>
      </c>
      <c r="AM186" s="39">
        <v>0.37</v>
      </c>
      <c r="AN186" s="39">
        <v>0.26</v>
      </c>
      <c r="AO186" s="39">
        <v>0.11</v>
      </c>
      <c r="AP186" s="39">
        <v>0.21</v>
      </c>
      <c r="AQ186" s="39">
        <v>0.16</v>
      </c>
      <c r="AR186" s="39">
        <v>0.26</v>
      </c>
      <c r="AS186" s="39">
        <v>0.26</v>
      </c>
      <c r="AT186" s="39">
        <v>0.11</v>
      </c>
      <c r="AU186" s="39">
        <v>0.32</v>
      </c>
      <c r="AV186" s="39">
        <v>0.16</v>
      </c>
      <c r="AW186" s="39">
        <v>0.11</v>
      </c>
      <c r="AX186" s="39">
        <v>0.16</v>
      </c>
      <c r="AY186" s="39">
        <v>0.26</v>
      </c>
      <c r="AZ186" s="39">
        <v>0.26</v>
      </c>
      <c r="BA186" s="39">
        <v>0.11</v>
      </c>
      <c r="BB186" s="39">
        <v>0.47</v>
      </c>
      <c r="BC186" s="39">
        <v>0.16</v>
      </c>
      <c r="BD186" s="39">
        <v>0.37</v>
      </c>
      <c r="BE186" s="39">
        <v>0.47</v>
      </c>
      <c r="BF186" s="39">
        <v>0.21</v>
      </c>
      <c r="BG186" s="39">
        <v>0.32</v>
      </c>
      <c r="BH186" s="39">
        <v>0.26</v>
      </c>
      <c r="BI186" s="39">
        <v>0.26</v>
      </c>
      <c r="BJ186" s="39">
        <v>0.21</v>
      </c>
      <c r="BK186" s="39">
        <v>0.42</v>
      </c>
      <c r="BL186" s="39">
        <v>0.16</v>
      </c>
      <c r="BM186" s="39">
        <v>0.37</v>
      </c>
      <c r="BN186" s="39">
        <v>0.42</v>
      </c>
      <c r="BO186" s="39">
        <v>0.05</v>
      </c>
      <c r="BP186" s="39">
        <v>0.47</v>
      </c>
      <c r="BQ186" s="39">
        <v>0.32</v>
      </c>
      <c r="BR186" s="39">
        <v>0</v>
      </c>
      <c r="BS186" s="39">
        <v>0.21</v>
      </c>
      <c r="BT186" s="39">
        <v>0.16</v>
      </c>
      <c r="BU186" s="39">
        <v>0.37</v>
      </c>
      <c r="BV186" s="39">
        <v>0.21</v>
      </c>
      <c r="BW186" s="39">
        <v>0.16</v>
      </c>
      <c r="BX186" s="39">
        <v>0.16</v>
      </c>
      <c r="BY186" s="39">
        <v>0.21</v>
      </c>
      <c r="BZ186" s="39">
        <v>0.11</v>
      </c>
      <c r="CA186" s="39">
        <v>0.26</v>
      </c>
      <c r="CB186" s="39">
        <v>0.26</v>
      </c>
      <c r="CC186" s="39">
        <v>0.28000000000000003</v>
      </c>
      <c r="CD186" s="39">
        <v>0.23</v>
      </c>
      <c r="CE186" s="39">
        <v>0.28000000000000003</v>
      </c>
      <c r="CF186" s="39">
        <v>0.21</v>
      </c>
    </row>
    <row r="187" spans="1:84" x14ac:dyDescent="0.25">
      <c r="A187" s="31" t="str">
        <f t="shared" si="2"/>
        <v>ESCOLA MUNICIPAL ELZA BARBOSA DE CARVALHO5º anoA</v>
      </c>
      <c r="B187" s="31" t="s">
        <v>258</v>
      </c>
      <c r="C187" s="31" t="s">
        <v>259</v>
      </c>
      <c r="D187" s="31" t="s">
        <v>261</v>
      </c>
      <c r="E187" s="31" t="s">
        <v>217</v>
      </c>
      <c r="F187" s="31" t="s">
        <v>87</v>
      </c>
      <c r="G187" s="42">
        <v>23</v>
      </c>
      <c r="H187" s="42">
        <v>23</v>
      </c>
      <c r="I187" s="42">
        <v>23</v>
      </c>
      <c r="J187" s="42">
        <v>23</v>
      </c>
      <c r="K187" s="39">
        <v>0.17</v>
      </c>
      <c r="L187" s="39">
        <v>0.22</v>
      </c>
      <c r="M187" s="39">
        <v>0.3</v>
      </c>
      <c r="N187" s="39">
        <v>0.35</v>
      </c>
      <c r="O187" s="39">
        <v>0.61</v>
      </c>
      <c r="P187" s="39">
        <v>0.09</v>
      </c>
      <c r="Q187" s="39">
        <v>0.43</v>
      </c>
      <c r="R187" s="39">
        <v>0.13</v>
      </c>
      <c r="S187" s="39">
        <v>0.26</v>
      </c>
      <c r="T187" s="39">
        <v>0.52</v>
      </c>
      <c r="U187" s="39">
        <v>0.52</v>
      </c>
      <c r="V187" s="39">
        <v>0.65</v>
      </c>
      <c r="W187" s="39">
        <v>0.22</v>
      </c>
      <c r="X187" s="39">
        <v>0.48</v>
      </c>
      <c r="Y187" s="39">
        <v>0.48</v>
      </c>
      <c r="Z187" s="39">
        <v>0.39</v>
      </c>
      <c r="AA187" s="39">
        <v>0.48</v>
      </c>
      <c r="AB187" s="39">
        <v>0.09</v>
      </c>
      <c r="AC187" s="39">
        <v>0.22</v>
      </c>
      <c r="AD187" s="39">
        <v>0.43</v>
      </c>
      <c r="AE187" s="39">
        <v>0.52</v>
      </c>
      <c r="AF187" s="39">
        <v>0.61</v>
      </c>
      <c r="AG187" s="39">
        <v>0.22</v>
      </c>
      <c r="AH187" s="39">
        <v>0.17</v>
      </c>
      <c r="AI187" s="39">
        <v>0.09</v>
      </c>
      <c r="AJ187" s="39">
        <v>0.3</v>
      </c>
      <c r="AK187" s="39">
        <v>0.7</v>
      </c>
      <c r="AL187" s="39">
        <v>0.56999999999999995</v>
      </c>
      <c r="AM187" s="39">
        <v>0.56999999999999995</v>
      </c>
      <c r="AN187" s="39">
        <v>0.17</v>
      </c>
      <c r="AO187" s="39">
        <v>0.22</v>
      </c>
      <c r="AP187" s="39">
        <v>0.13</v>
      </c>
      <c r="AQ187" s="39">
        <v>0.39</v>
      </c>
      <c r="AR187" s="39">
        <v>0.35</v>
      </c>
      <c r="AS187" s="39">
        <v>0.61</v>
      </c>
      <c r="AT187" s="39">
        <v>0.17</v>
      </c>
      <c r="AU187" s="39">
        <v>0.22</v>
      </c>
      <c r="AV187" s="39">
        <v>0.48</v>
      </c>
      <c r="AW187" s="39">
        <v>0.26</v>
      </c>
      <c r="AX187" s="39">
        <v>0.26</v>
      </c>
      <c r="AY187" s="39">
        <v>0.22</v>
      </c>
      <c r="AZ187" s="39">
        <v>0.35</v>
      </c>
      <c r="BA187" s="39">
        <v>0.09</v>
      </c>
      <c r="BB187" s="39">
        <v>0.7</v>
      </c>
      <c r="BC187" s="39">
        <v>0.3</v>
      </c>
      <c r="BD187" s="39">
        <v>0.48</v>
      </c>
      <c r="BE187" s="39">
        <v>0.43</v>
      </c>
      <c r="BF187" s="39">
        <v>0.48</v>
      </c>
      <c r="BG187" s="39">
        <v>0.22</v>
      </c>
      <c r="BH187" s="39">
        <v>0.17</v>
      </c>
      <c r="BI187" s="39">
        <v>0.43</v>
      </c>
      <c r="BJ187" s="39">
        <v>0.35</v>
      </c>
      <c r="BK187" s="39">
        <v>0.52</v>
      </c>
      <c r="BL187" s="39">
        <v>0.52</v>
      </c>
      <c r="BM187" s="39">
        <v>0.43</v>
      </c>
      <c r="BN187" s="39">
        <v>0.26</v>
      </c>
      <c r="BO187" s="39">
        <v>0.3</v>
      </c>
      <c r="BP187" s="39">
        <v>0.52</v>
      </c>
      <c r="BQ187" s="39">
        <v>0.56999999999999995</v>
      </c>
      <c r="BR187" s="39">
        <v>0.3</v>
      </c>
      <c r="BS187" s="39">
        <v>0.3</v>
      </c>
      <c r="BT187" s="39">
        <v>0.09</v>
      </c>
      <c r="BU187" s="39">
        <v>0.35</v>
      </c>
      <c r="BV187" s="39">
        <v>0.35</v>
      </c>
      <c r="BW187" s="39">
        <v>0.3</v>
      </c>
      <c r="BX187" s="39">
        <v>0.26</v>
      </c>
      <c r="BY187" s="39">
        <v>0.35</v>
      </c>
      <c r="BZ187" s="39">
        <v>0.26</v>
      </c>
      <c r="CA187" s="39">
        <v>0.3</v>
      </c>
      <c r="CB187" s="39">
        <v>0.17</v>
      </c>
      <c r="CC187" s="39">
        <v>0.35</v>
      </c>
      <c r="CD187" s="39">
        <v>0.35</v>
      </c>
      <c r="CE187" s="39">
        <v>0.38</v>
      </c>
      <c r="CF187" s="39">
        <v>0.27</v>
      </c>
    </row>
    <row r="188" spans="1:84" x14ac:dyDescent="0.25">
      <c r="A188" s="31" t="str">
        <f t="shared" si="2"/>
        <v>ESC MUL DAMIANA5º anoA</v>
      </c>
      <c r="B188" s="31" t="s">
        <v>258</v>
      </c>
      <c r="C188" s="31" t="s">
        <v>424</v>
      </c>
      <c r="D188" s="31" t="s">
        <v>411</v>
      </c>
      <c r="E188" s="31" t="s">
        <v>217</v>
      </c>
      <c r="F188" s="31" t="s">
        <v>87</v>
      </c>
      <c r="G188" s="42">
        <v>9</v>
      </c>
      <c r="H188" s="42">
        <v>9</v>
      </c>
      <c r="I188" s="42">
        <v>9</v>
      </c>
      <c r="J188" s="42">
        <v>9</v>
      </c>
      <c r="K188" s="39">
        <v>0</v>
      </c>
      <c r="L188" s="39">
        <v>0.3</v>
      </c>
      <c r="M188" s="39">
        <v>0.4</v>
      </c>
      <c r="N188" s="39">
        <v>0.3</v>
      </c>
      <c r="O188" s="39">
        <v>0.2</v>
      </c>
      <c r="P188" s="39">
        <v>0.2</v>
      </c>
      <c r="Q188" s="39">
        <v>0.1</v>
      </c>
      <c r="R188" s="39">
        <v>0.2</v>
      </c>
      <c r="S188" s="39">
        <v>0.3</v>
      </c>
      <c r="T188" s="39">
        <v>0.5</v>
      </c>
      <c r="U188" s="39">
        <v>0.3</v>
      </c>
      <c r="V188" s="39">
        <v>0.5</v>
      </c>
      <c r="W188" s="39">
        <v>0.2</v>
      </c>
      <c r="X188" s="39">
        <v>0.3</v>
      </c>
      <c r="Y188" s="39">
        <v>0.2</v>
      </c>
      <c r="Z188" s="39">
        <v>0.4</v>
      </c>
      <c r="AA188" s="39">
        <v>0.3</v>
      </c>
      <c r="AB188" s="39">
        <v>0.3</v>
      </c>
      <c r="AC188" s="39">
        <v>0.1</v>
      </c>
      <c r="AD188" s="39">
        <v>0.2</v>
      </c>
      <c r="AE188" s="39">
        <v>0</v>
      </c>
      <c r="AF188" s="39">
        <v>0.2</v>
      </c>
      <c r="AG188" s="39">
        <v>0.1</v>
      </c>
      <c r="AH188" s="39">
        <v>0.2</v>
      </c>
      <c r="AI188" s="39">
        <v>0.2</v>
      </c>
      <c r="AJ188" s="39">
        <v>0.4</v>
      </c>
      <c r="AK188" s="39">
        <v>0.3</v>
      </c>
      <c r="AL188" s="39">
        <v>0.2</v>
      </c>
      <c r="AM188" s="39">
        <v>0.1</v>
      </c>
      <c r="AN188" s="39">
        <v>0.4</v>
      </c>
      <c r="AO188" s="39">
        <v>0.3</v>
      </c>
      <c r="AP188" s="39">
        <v>0</v>
      </c>
      <c r="AQ188" s="39">
        <v>0.2</v>
      </c>
      <c r="AR188" s="39">
        <v>0.1</v>
      </c>
      <c r="AS188" s="39">
        <v>0.2</v>
      </c>
      <c r="AT188" s="39">
        <v>0.1</v>
      </c>
      <c r="AU188" s="39">
        <v>0.3</v>
      </c>
      <c r="AV188" s="39">
        <v>0.1</v>
      </c>
      <c r="AW188" s="39">
        <v>0.2</v>
      </c>
      <c r="AX188" s="39">
        <v>0.5</v>
      </c>
      <c r="AY188" s="39">
        <v>0.2</v>
      </c>
      <c r="AZ188" s="39">
        <v>0.3</v>
      </c>
      <c r="BA188" s="39">
        <v>0.1</v>
      </c>
      <c r="BB188" s="39">
        <v>0.6</v>
      </c>
      <c r="BC188" s="39">
        <v>0.2</v>
      </c>
      <c r="BD188" s="39">
        <v>0.4</v>
      </c>
      <c r="BE188" s="39">
        <v>0.8</v>
      </c>
      <c r="BF188" s="39">
        <v>0.1</v>
      </c>
      <c r="BG188" s="39">
        <v>0.2</v>
      </c>
      <c r="BH188" s="39">
        <v>0.1</v>
      </c>
      <c r="BI188" s="39">
        <v>0.4</v>
      </c>
      <c r="BJ188" s="39">
        <v>0.1</v>
      </c>
      <c r="BK188" s="39">
        <v>0.5</v>
      </c>
      <c r="BL188" s="39">
        <v>0.5</v>
      </c>
      <c r="BM188" s="39">
        <v>0.3</v>
      </c>
      <c r="BN188" s="39">
        <v>0.2</v>
      </c>
      <c r="BO188" s="39">
        <v>0.3</v>
      </c>
      <c r="BP188" s="39">
        <v>0.4</v>
      </c>
      <c r="BQ188" s="39">
        <v>0.6</v>
      </c>
      <c r="BR188" s="39">
        <v>0.4</v>
      </c>
      <c r="BS188" s="39">
        <v>0.2</v>
      </c>
      <c r="BT188" s="39">
        <v>0.1</v>
      </c>
      <c r="BU188" s="39">
        <v>0.8</v>
      </c>
      <c r="BV188" s="39">
        <v>0.1</v>
      </c>
      <c r="BW188" s="39">
        <v>0.2</v>
      </c>
      <c r="BX188" s="39">
        <v>0.2</v>
      </c>
      <c r="BY188" s="39">
        <v>0.2</v>
      </c>
      <c r="BZ188" s="39">
        <v>0.2</v>
      </c>
      <c r="CA188" s="39">
        <v>0.3</v>
      </c>
      <c r="CB188" s="39">
        <v>0.1</v>
      </c>
      <c r="CC188" s="39">
        <v>0.27</v>
      </c>
      <c r="CD188" s="39">
        <v>0.21</v>
      </c>
      <c r="CE188" s="39">
        <v>0.34</v>
      </c>
      <c r="CF188" s="39">
        <v>0.24</v>
      </c>
    </row>
    <row r="189" spans="1:84" x14ac:dyDescent="0.25">
      <c r="A189" s="31" t="str">
        <f t="shared" si="2"/>
        <v>ESC MUL LIMOEIRO5º anoA</v>
      </c>
      <c r="B189" s="31" t="s">
        <v>258</v>
      </c>
      <c r="C189" s="31" t="s">
        <v>424</v>
      </c>
      <c r="D189" s="31" t="s">
        <v>412</v>
      </c>
      <c r="E189" s="31" t="s">
        <v>217</v>
      </c>
      <c r="F189" s="31" t="s">
        <v>87</v>
      </c>
      <c r="G189" s="42">
        <v>0</v>
      </c>
      <c r="H189" s="42">
        <v>0</v>
      </c>
      <c r="I189" s="42">
        <v>4</v>
      </c>
      <c r="J189" s="42">
        <v>4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B189" s="39">
        <v>0</v>
      </c>
      <c r="AC189" s="39">
        <v>0</v>
      </c>
      <c r="AD189" s="39">
        <v>0</v>
      </c>
      <c r="AE189" s="39">
        <v>0</v>
      </c>
      <c r="AF189" s="39">
        <v>0</v>
      </c>
      <c r="AG189" s="39">
        <v>0</v>
      </c>
      <c r="AH189" s="39">
        <v>0</v>
      </c>
      <c r="AI189" s="39">
        <v>0</v>
      </c>
      <c r="AJ189" s="39">
        <v>0</v>
      </c>
      <c r="AK189" s="39">
        <v>0</v>
      </c>
      <c r="AL189" s="39">
        <v>0</v>
      </c>
      <c r="AM189" s="39">
        <v>0</v>
      </c>
      <c r="AN189" s="39">
        <v>0</v>
      </c>
      <c r="AO189" s="39">
        <v>0</v>
      </c>
      <c r="AP189" s="39">
        <v>0</v>
      </c>
      <c r="AQ189" s="39">
        <v>0</v>
      </c>
      <c r="AR189" s="39">
        <v>0</v>
      </c>
      <c r="AS189" s="39">
        <v>0</v>
      </c>
      <c r="AT189" s="39">
        <v>0</v>
      </c>
      <c r="AU189" s="39">
        <v>0</v>
      </c>
      <c r="AV189" s="39">
        <v>0</v>
      </c>
      <c r="AW189" s="39">
        <v>0</v>
      </c>
      <c r="AX189" s="39">
        <v>0</v>
      </c>
      <c r="AY189" s="39">
        <v>0.25</v>
      </c>
      <c r="AZ189" s="39">
        <v>0.75</v>
      </c>
      <c r="BA189" s="39">
        <v>0</v>
      </c>
      <c r="BB189" s="39">
        <v>0.75</v>
      </c>
      <c r="BC189" s="39">
        <v>0.25</v>
      </c>
      <c r="BD189" s="39">
        <v>0.5</v>
      </c>
      <c r="BE189" s="39">
        <v>0.75</v>
      </c>
      <c r="BF189" s="39">
        <v>0.5</v>
      </c>
      <c r="BG189" s="39">
        <v>0.75</v>
      </c>
      <c r="BH189" s="39">
        <v>0</v>
      </c>
      <c r="BI189" s="39">
        <v>1</v>
      </c>
      <c r="BJ189" s="39">
        <v>0.25</v>
      </c>
      <c r="BK189" s="39">
        <v>0.5</v>
      </c>
      <c r="BL189" s="39">
        <v>0.75</v>
      </c>
      <c r="BM189" s="39">
        <v>1</v>
      </c>
      <c r="BN189" s="39">
        <v>0</v>
      </c>
      <c r="BO189" s="39">
        <v>0</v>
      </c>
      <c r="BP189" s="39">
        <v>1</v>
      </c>
      <c r="BQ189" s="39">
        <v>1</v>
      </c>
      <c r="BR189" s="39">
        <v>0.75</v>
      </c>
      <c r="BS189" s="39">
        <v>0.5</v>
      </c>
      <c r="BT189" s="39">
        <v>0</v>
      </c>
      <c r="BU189" s="39">
        <v>0.75</v>
      </c>
      <c r="BV189" s="39">
        <v>0</v>
      </c>
      <c r="BW189" s="39">
        <v>1</v>
      </c>
      <c r="BX189" s="39">
        <v>0.25</v>
      </c>
      <c r="BY189" s="39">
        <v>0.75</v>
      </c>
      <c r="BZ189" s="39">
        <v>0</v>
      </c>
      <c r="CA189" s="39">
        <v>0</v>
      </c>
      <c r="CB189" s="39">
        <v>0.25</v>
      </c>
      <c r="CC189" s="39">
        <v>0</v>
      </c>
      <c r="CD189" s="39">
        <v>0</v>
      </c>
      <c r="CE189" s="39">
        <v>0.54</v>
      </c>
      <c r="CF189" s="39">
        <v>0.35</v>
      </c>
    </row>
    <row r="190" spans="1:84" x14ac:dyDescent="0.25">
      <c r="A190" s="31" t="str">
        <f t="shared" si="2"/>
        <v>ESC MUL THEZILDA SAMPAIO DE OLIVEIRA5º ano5º A</v>
      </c>
      <c r="B190" s="31" t="s">
        <v>258</v>
      </c>
      <c r="C190" s="31" t="s">
        <v>602</v>
      </c>
      <c r="D190" s="31" t="s">
        <v>493</v>
      </c>
      <c r="E190" s="31" t="s">
        <v>217</v>
      </c>
      <c r="F190" s="31" t="s">
        <v>220</v>
      </c>
      <c r="G190" s="43">
        <v>24</v>
      </c>
      <c r="H190" s="43">
        <v>24</v>
      </c>
      <c r="I190" s="43">
        <v>24</v>
      </c>
      <c r="J190" s="43">
        <v>24</v>
      </c>
      <c r="K190" s="39">
        <v>0.08</v>
      </c>
      <c r="L190" s="39">
        <v>0.28999999999999998</v>
      </c>
      <c r="M190" s="39">
        <v>0.33</v>
      </c>
      <c r="N190" s="39">
        <v>0.08</v>
      </c>
      <c r="O190" s="39">
        <v>0.42</v>
      </c>
      <c r="P190" s="39">
        <v>0.38</v>
      </c>
      <c r="Q190" s="39">
        <v>0.5</v>
      </c>
      <c r="R190" s="39">
        <v>0.25</v>
      </c>
      <c r="S190" s="39">
        <v>0.5</v>
      </c>
      <c r="T190" s="39">
        <v>0.54</v>
      </c>
      <c r="U190" s="39">
        <v>0.71</v>
      </c>
      <c r="V190" s="39">
        <v>0.46</v>
      </c>
      <c r="W190" s="39">
        <v>0.42</v>
      </c>
      <c r="X190" s="39">
        <v>0.5</v>
      </c>
      <c r="Y190" s="39">
        <v>0.57999999999999996</v>
      </c>
      <c r="Z190" s="39">
        <v>0.42</v>
      </c>
      <c r="AA190" s="39">
        <v>0.42</v>
      </c>
      <c r="AB190" s="39">
        <v>0.21</v>
      </c>
      <c r="AC190" s="39">
        <v>0.13</v>
      </c>
      <c r="AD190" s="39">
        <v>0.71</v>
      </c>
      <c r="AE190" s="39">
        <v>0.5</v>
      </c>
      <c r="AF190" s="39">
        <v>0.38</v>
      </c>
      <c r="AG190" s="39">
        <v>0.17</v>
      </c>
      <c r="AH190" s="39">
        <v>0.21</v>
      </c>
      <c r="AI190" s="39">
        <v>0.33</v>
      </c>
      <c r="AJ190" s="39">
        <v>0.25</v>
      </c>
      <c r="AK190" s="39">
        <v>0.46</v>
      </c>
      <c r="AL190" s="39">
        <v>0.25</v>
      </c>
      <c r="AM190" s="39">
        <v>0.71</v>
      </c>
      <c r="AN190" s="39">
        <v>0.33</v>
      </c>
      <c r="AO190" s="39">
        <v>0.25</v>
      </c>
      <c r="AP190" s="39">
        <v>0.28999999999999998</v>
      </c>
      <c r="AQ190" s="39">
        <v>0.38</v>
      </c>
      <c r="AR190" s="39">
        <v>0.33</v>
      </c>
      <c r="AS190" s="39">
        <v>0.54</v>
      </c>
      <c r="AT190" s="39">
        <v>0.17</v>
      </c>
      <c r="AU190" s="39">
        <v>0.38</v>
      </c>
      <c r="AV190" s="39">
        <v>0.38</v>
      </c>
      <c r="AW190" s="39">
        <v>0.33</v>
      </c>
      <c r="AX190" s="39">
        <v>0.38</v>
      </c>
      <c r="AY190" s="39">
        <v>0.13</v>
      </c>
      <c r="AZ190" s="39">
        <v>0.17</v>
      </c>
      <c r="BA190" s="39">
        <v>0.08</v>
      </c>
      <c r="BB190" s="39">
        <v>0.79</v>
      </c>
      <c r="BC190" s="39">
        <v>0.38</v>
      </c>
      <c r="BD190" s="39">
        <v>0.67</v>
      </c>
      <c r="BE190" s="39">
        <v>0.57999999999999996</v>
      </c>
      <c r="BF190" s="39">
        <v>0.38</v>
      </c>
      <c r="BG190" s="39">
        <v>0.38</v>
      </c>
      <c r="BH190" s="39">
        <v>0.08</v>
      </c>
      <c r="BI190" s="39">
        <v>0.75</v>
      </c>
      <c r="BJ190" s="39">
        <v>0.21</v>
      </c>
      <c r="BK190" s="39">
        <v>0.54</v>
      </c>
      <c r="BL190" s="39">
        <v>0.71</v>
      </c>
      <c r="BM190" s="39">
        <v>0.46</v>
      </c>
      <c r="BN190" s="39">
        <v>0.54</v>
      </c>
      <c r="BO190" s="39">
        <v>0.21</v>
      </c>
      <c r="BP190" s="39">
        <v>0.75</v>
      </c>
      <c r="BQ190" s="39">
        <v>0.33</v>
      </c>
      <c r="BR190" s="39">
        <v>0.17</v>
      </c>
      <c r="BS190" s="39">
        <v>0.28999999999999998</v>
      </c>
      <c r="BT190" s="39">
        <v>0.13</v>
      </c>
      <c r="BU190" s="39">
        <v>0.46</v>
      </c>
      <c r="BV190" s="39">
        <v>0.17</v>
      </c>
      <c r="BW190" s="39">
        <v>0.33</v>
      </c>
      <c r="BX190" s="39">
        <v>0.08</v>
      </c>
      <c r="BY190" s="39">
        <v>0.38</v>
      </c>
      <c r="BZ190" s="39">
        <v>0.17</v>
      </c>
      <c r="CA190" s="39">
        <v>0.13</v>
      </c>
      <c r="CB190" s="39">
        <v>0.28999999999999998</v>
      </c>
      <c r="CC190" s="39">
        <v>0.4</v>
      </c>
      <c r="CD190" s="39">
        <v>0.35</v>
      </c>
      <c r="CE190" s="39">
        <v>0.41</v>
      </c>
      <c r="CF190" s="39">
        <v>0.24</v>
      </c>
    </row>
    <row r="191" spans="1:84" x14ac:dyDescent="0.25">
      <c r="A191" s="31" t="str">
        <f t="shared" si="2"/>
        <v>ESC MUL THEZILDA SAMPAIO DE OLIVEIRA5º ano5°B</v>
      </c>
      <c r="B191" s="31" t="s">
        <v>258</v>
      </c>
      <c r="C191" s="31" t="s">
        <v>602</v>
      </c>
      <c r="D191" s="31" t="s">
        <v>493</v>
      </c>
      <c r="E191" s="31" t="s">
        <v>217</v>
      </c>
      <c r="F191" s="31" t="s">
        <v>494</v>
      </c>
      <c r="G191" s="42">
        <v>24</v>
      </c>
      <c r="H191" s="42">
        <v>24</v>
      </c>
      <c r="I191" s="42">
        <v>23</v>
      </c>
      <c r="J191" s="42">
        <v>23</v>
      </c>
      <c r="K191" s="39">
        <v>0.04</v>
      </c>
      <c r="L191" s="39">
        <v>0.25</v>
      </c>
      <c r="M191" s="39">
        <v>0.25</v>
      </c>
      <c r="N191" s="39">
        <v>0.28999999999999998</v>
      </c>
      <c r="O191" s="39">
        <v>0.33</v>
      </c>
      <c r="P191" s="39">
        <v>0.28999999999999998</v>
      </c>
      <c r="Q191" s="39">
        <v>0.46</v>
      </c>
      <c r="R191" s="39">
        <v>0.21</v>
      </c>
      <c r="S191" s="39">
        <v>0.17</v>
      </c>
      <c r="T191" s="39">
        <v>0.46</v>
      </c>
      <c r="U191" s="39">
        <v>0.33</v>
      </c>
      <c r="V191" s="39">
        <v>0.28999999999999998</v>
      </c>
      <c r="W191" s="39">
        <v>0.33</v>
      </c>
      <c r="X191" s="39">
        <v>0.5</v>
      </c>
      <c r="Y191" s="39">
        <v>0.33</v>
      </c>
      <c r="Z191" s="39">
        <v>0.17</v>
      </c>
      <c r="AA191" s="39">
        <v>0.46</v>
      </c>
      <c r="AB191" s="39">
        <v>0.25</v>
      </c>
      <c r="AC191" s="39">
        <v>0.13</v>
      </c>
      <c r="AD191" s="39">
        <v>0.5</v>
      </c>
      <c r="AE191" s="39">
        <v>0.38</v>
      </c>
      <c r="AF191" s="39">
        <v>0.5</v>
      </c>
      <c r="AG191" s="39">
        <v>0.21</v>
      </c>
      <c r="AH191" s="39">
        <v>0.42</v>
      </c>
      <c r="AI191" s="39">
        <v>0.33</v>
      </c>
      <c r="AJ191" s="39">
        <v>0.28999999999999998</v>
      </c>
      <c r="AK191" s="39">
        <v>0.33</v>
      </c>
      <c r="AL191" s="39">
        <v>0.5</v>
      </c>
      <c r="AM191" s="39">
        <v>0.21</v>
      </c>
      <c r="AN191" s="39">
        <v>0.38</v>
      </c>
      <c r="AO191" s="39">
        <v>0.25</v>
      </c>
      <c r="AP191" s="39">
        <v>0.13</v>
      </c>
      <c r="AQ191" s="39">
        <v>0.33</v>
      </c>
      <c r="AR191" s="39">
        <v>0.28999999999999998</v>
      </c>
      <c r="AS191" s="39">
        <v>0.21</v>
      </c>
      <c r="AT191" s="39">
        <v>0.21</v>
      </c>
      <c r="AU191" s="39">
        <v>0.38</v>
      </c>
      <c r="AV191" s="39">
        <v>0.28999999999999998</v>
      </c>
      <c r="AW191" s="39">
        <v>0.13</v>
      </c>
      <c r="AX191" s="39">
        <v>0.28999999999999998</v>
      </c>
      <c r="AY191" s="39">
        <v>0.33</v>
      </c>
      <c r="AZ191" s="39">
        <v>0.28999999999999998</v>
      </c>
      <c r="BA191" s="39">
        <v>0.28999999999999998</v>
      </c>
      <c r="BB191" s="39">
        <v>0.63</v>
      </c>
      <c r="BC191" s="39">
        <v>0.21</v>
      </c>
      <c r="BD191" s="39">
        <v>0.46</v>
      </c>
      <c r="BE191" s="39">
        <v>0.38</v>
      </c>
      <c r="BF191" s="39">
        <v>0.25</v>
      </c>
      <c r="BG191" s="39">
        <v>0.17</v>
      </c>
      <c r="BH191" s="39">
        <v>0.21</v>
      </c>
      <c r="BI191" s="39">
        <v>0.38</v>
      </c>
      <c r="BJ191" s="39">
        <v>0.17</v>
      </c>
      <c r="BK191" s="39">
        <v>0.5</v>
      </c>
      <c r="BL191" s="39">
        <v>0.38</v>
      </c>
      <c r="BM191" s="39">
        <v>0.38</v>
      </c>
      <c r="BN191" s="39">
        <v>0.04</v>
      </c>
      <c r="BO191" s="39">
        <v>0.13</v>
      </c>
      <c r="BP191" s="39">
        <v>0.38</v>
      </c>
      <c r="BQ191" s="39">
        <v>0.33</v>
      </c>
      <c r="BR191" s="39">
        <v>0.33</v>
      </c>
      <c r="BS191" s="39">
        <v>0.38</v>
      </c>
      <c r="BT191" s="39">
        <v>0.21</v>
      </c>
      <c r="BU191" s="39">
        <v>0.42</v>
      </c>
      <c r="BV191" s="39">
        <v>0.13</v>
      </c>
      <c r="BW191" s="39">
        <v>0.25</v>
      </c>
      <c r="BX191" s="39">
        <v>0.04</v>
      </c>
      <c r="BY191" s="39">
        <v>0.38</v>
      </c>
      <c r="BZ191" s="39">
        <v>0.38</v>
      </c>
      <c r="CA191" s="39">
        <v>0.13</v>
      </c>
      <c r="CB191" s="39">
        <v>0.21</v>
      </c>
      <c r="CC191" s="39">
        <v>0.3</v>
      </c>
      <c r="CD191" s="39">
        <v>0.3</v>
      </c>
      <c r="CE191" s="39">
        <v>0.31</v>
      </c>
      <c r="CF191" s="39">
        <v>0.25</v>
      </c>
    </row>
    <row r="192" spans="1:84" x14ac:dyDescent="0.25">
      <c r="A192" s="31" t="str">
        <f t="shared" si="2"/>
        <v>ESC MUL RAIMUNDO CORDEIRO DE OLIVEIRA5º anoA</v>
      </c>
      <c r="B192" s="31" t="s">
        <v>258</v>
      </c>
      <c r="C192" s="31" t="s">
        <v>259</v>
      </c>
      <c r="D192" s="31" t="s">
        <v>260</v>
      </c>
      <c r="E192" s="31" t="s">
        <v>217</v>
      </c>
      <c r="F192" s="31" t="s">
        <v>87</v>
      </c>
      <c r="G192" s="42">
        <v>16</v>
      </c>
      <c r="H192" s="42">
        <v>16</v>
      </c>
      <c r="I192" s="42">
        <v>16</v>
      </c>
      <c r="J192" s="42">
        <v>16</v>
      </c>
      <c r="K192" s="39">
        <v>0.5</v>
      </c>
      <c r="L192" s="39">
        <v>0.19</v>
      </c>
      <c r="M192" s="39">
        <v>0.25</v>
      </c>
      <c r="N192" s="39">
        <v>0.06</v>
      </c>
      <c r="O192" s="39">
        <v>0.75</v>
      </c>
      <c r="P192" s="39">
        <v>0.06</v>
      </c>
      <c r="Q192" s="39">
        <v>0.38</v>
      </c>
      <c r="R192" s="39">
        <v>0.56000000000000005</v>
      </c>
      <c r="S192" s="39">
        <v>0.13</v>
      </c>
      <c r="T192" s="39">
        <v>0.31</v>
      </c>
      <c r="U192" s="39">
        <v>0.13</v>
      </c>
      <c r="V192" s="39">
        <v>0</v>
      </c>
      <c r="W192" s="39">
        <v>0.31</v>
      </c>
      <c r="X192" s="39">
        <v>0.5</v>
      </c>
      <c r="Y192" s="39">
        <v>0.94</v>
      </c>
      <c r="Z192" s="39">
        <v>0.06</v>
      </c>
      <c r="AA192" s="39">
        <v>0.25</v>
      </c>
      <c r="AB192" s="39">
        <v>0.13</v>
      </c>
      <c r="AC192" s="39">
        <v>0.75</v>
      </c>
      <c r="AD192" s="39">
        <v>0.94</v>
      </c>
      <c r="AE192" s="39">
        <v>0.69</v>
      </c>
      <c r="AF192" s="39">
        <v>0.75</v>
      </c>
      <c r="AG192" s="39">
        <v>0</v>
      </c>
      <c r="AH192" s="39">
        <v>0</v>
      </c>
      <c r="AI192" s="39">
        <v>0.19</v>
      </c>
      <c r="AJ192" s="39">
        <v>0.44</v>
      </c>
      <c r="AK192" s="39">
        <v>0.63</v>
      </c>
      <c r="AL192" s="39">
        <v>0.25</v>
      </c>
      <c r="AM192" s="39">
        <v>0</v>
      </c>
      <c r="AN192" s="39">
        <v>0.31</v>
      </c>
      <c r="AO192" s="39">
        <v>0.5</v>
      </c>
      <c r="AP192" s="39">
        <v>0</v>
      </c>
      <c r="AQ192" s="39">
        <v>0.25</v>
      </c>
      <c r="AR192" s="39">
        <v>0.44</v>
      </c>
      <c r="AS192" s="39">
        <v>0.75</v>
      </c>
      <c r="AT192" s="39">
        <v>0</v>
      </c>
      <c r="AU192" s="39">
        <v>0.81</v>
      </c>
      <c r="AV192" s="39">
        <v>0.38</v>
      </c>
      <c r="AW192" s="39">
        <v>0.31</v>
      </c>
      <c r="AX192" s="39">
        <v>0.25</v>
      </c>
      <c r="AY192" s="39">
        <v>0.13</v>
      </c>
      <c r="AZ192" s="39">
        <v>0.38</v>
      </c>
      <c r="BA192" s="39">
        <v>0.19</v>
      </c>
      <c r="BB192" s="39">
        <v>0.63</v>
      </c>
      <c r="BC192" s="39">
        <v>0.25</v>
      </c>
      <c r="BD192" s="39">
        <v>0.56000000000000005</v>
      </c>
      <c r="BE192" s="39">
        <v>0.19</v>
      </c>
      <c r="BF192" s="39">
        <v>0.69</v>
      </c>
      <c r="BG192" s="39">
        <v>0.13</v>
      </c>
      <c r="BH192" s="39">
        <v>0.13</v>
      </c>
      <c r="BI192" s="39">
        <v>0.31</v>
      </c>
      <c r="BJ192" s="39">
        <v>0.19</v>
      </c>
      <c r="BK192" s="39">
        <v>0.56000000000000005</v>
      </c>
      <c r="BL192" s="39">
        <v>0.44</v>
      </c>
      <c r="BM192" s="39">
        <v>0.63</v>
      </c>
      <c r="BN192" s="39">
        <v>0.38</v>
      </c>
      <c r="BO192" s="39">
        <v>0.38</v>
      </c>
      <c r="BP192" s="39">
        <v>0.63</v>
      </c>
      <c r="BQ192" s="39">
        <v>0.81</v>
      </c>
      <c r="BR192" s="39">
        <v>0.06</v>
      </c>
      <c r="BS192" s="39">
        <v>0.25</v>
      </c>
      <c r="BT192" s="39">
        <v>0.19</v>
      </c>
      <c r="BU192" s="39">
        <v>0.69</v>
      </c>
      <c r="BV192" s="39">
        <v>0.69</v>
      </c>
      <c r="BW192" s="39">
        <v>0.25</v>
      </c>
      <c r="BX192" s="39">
        <v>0.63</v>
      </c>
      <c r="BY192" s="39">
        <v>0.56000000000000005</v>
      </c>
      <c r="BZ192" s="39">
        <v>0.19</v>
      </c>
      <c r="CA192" s="39">
        <v>0</v>
      </c>
      <c r="CB192" s="39">
        <v>0.13</v>
      </c>
      <c r="CC192" s="39">
        <v>0.36</v>
      </c>
      <c r="CD192" s="39">
        <v>0.35</v>
      </c>
      <c r="CE192" s="39">
        <v>0.38</v>
      </c>
      <c r="CF192" s="39">
        <v>0.36</v>
      </c>
    </row>
    <row r="193" spans="1:84" x14ac:dyDescent="0.25">
      <c r="A193" s="31" t="str">
        <f t="shared" si="2"/>
        <v>ESCOLA MUNICIPAL MARIA GUEDES LIMA5º ano52.01</v>
      </c>
      <c r="B193" s="31" t="s">
        <v>258</v>
      </c>
      <c r="C193" s="31" t="s">
        <v>262</v>
      </c>
      <c r="D193" s="31" t="s">
        <v>263</v>
      </c>
      <c r="E193" s="31" t="s">
        <v>217</v>
      </c>
      <c r="F193" s="31" t="s">
        <v>312</v>
      </c>
      <c r="G193" s="43">
        <v>18</v>
      </c>
      <c r="H193" s="43">
        <v>18</v>
      </c>
      <c r="I193" s="43">
        <v>18</v>
      </c>
      <c r="J193" s="43">
        <v>18</v>
      </c>
      <c r="K193" s="39">
        <v>0.22</v>
      </c>
      <c r="L193" s="39">
        <v>0.28000000000000003</v>
      </c>
      <c r="M193" s="39">
        <v>0.22</v>
      </c>
      <c r="N193" s="39">
        <v>0.17</v>
      </c>
      <c r="O193" s="39">
        <v>0.39</v>
      </c>
      <c r="P193" s="39">
        <v>0.28000000000000003</v>
      </c>
      <c r="Q193" s="39">
        <v>0.39</v>
      </c>
      <c r="R193" s="39">
        <v>0.11</v>
      </c>
      <c r="S193" s="39">
        <v>0.22</v>
      </c>
      <c r="T193" s="39">
        <v>0.39</v>
      </c>
      <c r="U193" s="39">
        <v>0.67</v>
      </c>
      <c r="V193" s="39">
        <v>0.39</v>
      </c>
      <c r="W193" s="39">
        <v>0.5</v>
      </c>
      <c r="X193" s="39">
        <v>0.5</v>
      </c>
      <c r="Y193" s="39">
        <v>0.61</v>
      </c>
      <c r="Z193" s="39">
        <v>0.39</v>
      </c>
      <c r="AA193" s="39">
        <v>0.44</v>
      </c>
      <c r="AB193" s="39">
        <v>0.39</v>
      </c>
      <c r="AC193" s="39">
        <v>0.33</v>
      </c>
      <c r="AD193" s="39">
        <v>0.39</v>
      </c>
      <c r="AE193" s="39">
        <v>0.44</v>
      </c>
      <c r="AF193" s="39">
        <v>0.56000000000000005</v>
      </c>
      <c r="AG193" s="39">
        <v>0.22</v>
      </c>
      <c r="AH193" s="39">
        <v>0.33</v>
      </c>
      <c r="AI193" s="39">
        <v>0.39</v>
      </c>
      <c r="AJ193" s="39">
        <v>0.39</v>
      </c>
      <c r="AK193" s="39">
        <v>0.61</v>
      </c>
      <c r="AL193" s="39">
        <v>0.5</v>
      </c>
      <c r="AM193" s="39">
        <v>0.5</v>
      </c>
      <c r="AN193" s="39">
        <v>0.17</v>
      </c>
      <c r="AO193" s="39">
        <v>0.33</v>
      </c>
      <c r="AP193" s="39">
        <v>0.11</v>
      </c>
      <c r="AQ193" s="39">
        <v>0.44</v>
      </c>
      <c r="AR193" s="39">
        <v>0.28000000000000003</v>
      </c>
      <c r="AS193" s="39">
        <v>0.56000000000000005</v>
      </c>
      <c r="AT193" s="39">
        <v>0.33</v>
      </c>
      <c r="AU193" s="39">
        <v>0.39</v>
      </c>
      <c r="AV193" s="39">
        <v>0.06</v>
      </c>
      <c r="AW193" s="39">
        <v>0.33</v>
      </c>
      <c r="AX193" s="39">
        <v>0.44</v>
      </c>
      <c r="AY193" s="39">
        <v>0.28000000000000003</v>
      </c>
      <c r="AZ193" s="39">
        <v>0.28000000000000003</v>
      </c>
      <c r="BA193" s="39">
        <v>0.11</v>
      </c>
      <c r="BB193" s="39">
        <v>0.83</v>
      </c>
      <c r="BC193" s="39">
        <v>0.33</v>
      </c>
      <c r="BD193" s="39">
        <v>0.72</v>
      </c>
      <c r="BE193" s="39">
        <v>0.61</v>
      </c>
      <c r="BF193" s="39">
        <v>0.44</v>
      </c>
      <c r="BG193" s="39">
        <v>0.56000000000000005</v>
      </c>
      <c r="BH193" s="39">
        <v>0.17</v>
      </c>
      <c r="BI193" s="39">
        <v>0.56000000000000005</v>
      </c>
      <c r="BJ193" s="39">
        <v>0.28000000000000003</v>
      </c>
      <c r="BK193" s="39">
        <v>0.89</v>
      </c>
      <c r="BL193" s="39">
        <v>0.72</v>
      </c>
      <c r="BM193" s="39">
        <v>0.72</v>
      </c>
      <c r="BN193" s="39">
        <v>0.22</v>
      </c>
      <c r="BO193" s="39">
        <v>0.28000000000000003</v>
      </c>
      <c r="BP193" s="39">
        <v>0.72</v>
      </c>
      <c r="BQ193" s="39">
        <v>0.44</v>
      </c>
      <c r="BR193" s="39">
        <v>0.28000000000000003</v>
      </c>
      <c r="BS193" s="39">
        <v>0.17</v>
      </c>
      <c r="BT193" s="39">
        <v>0.06</v>
      </c>
      <c r="BU193" s="39">
        <v>0.56000000000000005</v>
      </c>
      <c r="BV193" s="39">
        <v>0.44</v>
      </c>
      <c r="BW193" s="39">
        <v>0.33</v>
      </c>
      <c r="BX193" s="39">
        <v>0.33</v>
      </c>
      <c r="BY193" s="39">
        <v>0.17</v>
      </c>
      <c r="BZ193" s="39">
        <v>0.56000000000000005</v>
      </c>
      <c r="CA193" s="39">
        <v>0.17</v>
      </c>
      <c r="CB193" s="39">
        <v>0.17</v>
      </c>
      <c r="CC193" s="39">
        <v>0.36</v>
      </c>
      <c r="CD193" s="39">
        <v>0.37</v>
      </c>
      <c r="CE193" s="39">
        <v>0.47</v>
      </c>
      <c r="CF193" s="39">
        <v>0.28999999999999998</v>
      </c>
    </row>
    <row r="194" spans="1:84" x14ac:dyDescent="0.25">
      <c r="A194" s="31" t="str">
        <f t="shared" si="2"/>
        <v>ESC MUL FAZ DO MEIO5º anoA</v>
      </c>
      <c r="B194" s="31" t="s">
        <v>258</v>
      </c>
      <c r="C194" s="31" t="s">
        <v>424</v>
      </c>
      <c r="D194" s="31" t="s">
        <v>495</v>
      </c>
      <c r="E194" s="31" t="s">
        <v>217</v>
      </c>
      <c r="F194" s="31" t="s">
        <v>87</v>
      </c>
      <c r="G194" s="43">
        <v>5</v>
      </c>
      <c r="H194" s="43">
        <v>5</v>
      </c>
      <c r="I194" s="43">
        <v>5</v>
      </c>
      <c r="J194" s="43">
        <v>5</v>
      </c>
      <c r="K194" s="39">
        <v>0.8</v>
      </c>
      <c r="L194" s="39">
        <v>0.2</v>
      </c>
      <c r="M194" s="39">
        <v>0.8</v>
      </c>
      <c r="N194" s="39">
        <v>0.4</v>
      </c>
      <c r="O194" s="39">
        <v>0.8</v>
      </c>
      <c r="P194" s="39">
        <v>0</v>
      </c>
      <c r="Q194" s="39">
        <v>0.4</v>
      </c>
      <c r="R194" s="39">
        <v>0</v>
      </c>
      <c r="S194" s="39">
        <v>0.2</v>
      </c>
      <c r="T194" s="39">
        <v>0.2</v>
      </c>
      <c r="U194" s="39">
        <v>0.6</v>
      </c>
      <c r="V194" s="39">
        <v>0.2</v>
      </c>
      <c r="W194" s="39">
        <v>0.2</v>
      </c>
      <c r="X194" s="39">
        <v>0.2</v>
      </c>
      <c r="Y194" s="39">
        <v>0.6</v>
      </c>
      <c r="Z194" s="39">
        <v>0.4</v>
      </c>
      <c r="AA194" s="39">
        <v>0.6</v>
      </c>
      <c r="AB194" s="39">
        <v>0.4</v>
      </c>
      <c r="AC194" s="39">
        <v>0.2</v>
      </c>
      <c r="AD194" s="39">
        <v>0.2</v>
      </c>
      <c r="AE194" s="39">
        <v>0.6</v>
      </c>
      <c r="AF194" s="39">
        <v>0.8</v>
      </c>
      <c r="AG194" s="39">
        <v>0.4</v>
      </c>
      <c r="AH194" s="39">
        <v>0.2</v>
      </c>
      <c r="AI194" s="39">
        <v>0.4</v>
      </c>
      <c r="AJ194" s="39">
        <v>0.2</v>
      </c>
      <c r="AK194" s="39">
        <v>0.4</v>
      </c>
      <c r="AL194" s="39">
        <v>0.4</v>
      </c>
      <c r="AM194" s="39">
        <v>0.6</v>
      </c>
      <c r="AN194" s="39">
        <v>0.4</v>
      </c>
      <c r="AO194" s="39">
        <v>0.2</v>
      </c>
      <c r="AP194" s="39">
        <v>0.2</v>
      </c>
      <c r="AQ194" s="39">
        <v>0.6</v>
      </c>
      <c r="AR194" s="39">
        <v>0.2</v>
      </c>
      <c r="AS194" s="39">
        <v>0.4</v>
      </c>
      <c r="AT194" s="39">
        <v>0</v>
      </c>
      <c r="AU194" s="39">
        <v>0.8</v>
      </c>
      <c r="AV194" s="39">
        <v>0.2</v>
      </c>
      <c r="AW194" s="39">
        <v>0.6</v>
      </c>
      <c r="AX194" s="39">
        <v>0.2</v>
      </c>
      <c r="AY194" s="39">
        <v>0.4</v>
      </c>
      <c r="AZ194" s="39">
        <v>0.2</v>
      </c>
      <c r="BA194" s="39">
        <v>0.2</v>
      </c>
      <c r="BB194" s="39">
        <v>0.8</v>
      </c>
      <c r="BC194" s="39">
        <v>0.4</v>
      </c>
      <c r="BD194" s="39">
        <v>0.6</v>
      </c>
      <c r="BE194" s="39">
        <v>0.6</v>
      </c>
      <c r="BF194" s="39">
        <v>0.6</v>
      </c>
      <c r="BG194" s="39">
        <v>0.4</v>
      </c>
      <c r="BH194" s="39">
        <v>0.2</v>
      </c>
      <c r="BI194" s="39">
        <v>0.8</v>
      </c>
      <c r="BJ194" s="39">
        <v>0.2</v>
      </c>
      <c r="BK194" s="39">
        <v>1</v>
      </c>
      <c r="BL194" s="39">
        <v>1</v>
      </c>
      <c r="BM194" s="39">
        <v>0.6</v>
      </c>
      <c r="BN194" s="39">
        <v>0</v>
      </c>
      <c r="BO194" s="39">
        <v>0.2</v>
      </c>
      <c r="BP194" s="39">
        <v>0.8</v>
      </c>
      <c r="BQ194" s="39">
        <v>0.6</v>
      </c>
      <c r="BR194" s="39">
        <v>0.2</v>
      </c>
      <c r="BS194" s="39">
        <v>0</v>
      </c>
      <c r="BT194" s="39">
        <v>0.2</v>
      </c>
      <c r="BU194" s="39">
        <v>1</v>
      </c>
      <c r="BV194" s="39">
        <v>0</v>
      </c>
      <c r="BW194" s="39">
        <v>0.6</v>
      </c>
      <c r="BX194" s="39">
        <v>0</v>
      </c>
      <c r="BY194" s="39">
        <v>0.4</v>
      </c>
      <c r="BZ194" s="39">
        <v>0.2</v>
      </c>
      <c r="CA194" s="39">
        <v>0</v>
      </c>
      <c r="CB194" s="39">
        <v>0.4</v>
      </c>
      <c r="CC194" s="39">
        <v>0.37</v>
      </c>
      <c r="CD194" s="39">
        <v>0.39</v>
      </c>
      <c r="CE194" s="39">
        <v>0.49</v>
      </c>
      <c r="CF194" s="39">
        <v>0.28000000000000003</v>
      </c>
    </row>
    <row r="195" spans="1:84" x14ac:dyDescent="0.25">
      <c r="A195" s="31" t="str">
        <f t="shared" si="2"/>
        <v>ESCOLA MUNICIPAL SANTO ANTONIO5º anoA</v>
      </c>
      <c r="B195" s="31" t="s">
        <v>258</v>
      </c>
      <c r="C195" s="31" t="s">
        <v>603</v>
      </c>
      <c r="D195" s="31" t="s">
        <v>496</v>
      </c>
      <c r="E195" s="31" t="s">
        <v>217</v>
      </c>
      <c r="F195" s="31" t="s">
        <v>87</v>
      </c>
      <c r="G195" s="43">
        <v>23</v>
      </c>
      <c r="H195" s="43">
        <v>23</v>
      </c>
      <c r="I195" s="43">
        <v>23</v>
      </c>
      <c r="J195" s="43">
        <v>23</v>
      </c>
      <c r="K195" s="39">
        <v>0.74</v>
      </c>
      <c r="L195" s="39">
        <v>0.48</v>
      </c>
      <c r="M195" s="39">
        <v>0.09</v>
      </c>
      <c r="N195" s="39">
        <v>0.3</v>
      </c>
      <c r="O195" s="39">
        <v>0.83</v>
      </c>
      <c r="P195" s="39">
        <v>0.22</v>
      </c>
      <c r="Q195" s="39">
        <v>0.52</v>
      </c>
      <c r="R195" s="39">
        <v>0.61</v>
      </c>
      <c r="S195" s="39">
        <v>0.43</v>
      </c>
      <c r="T195" s="39">
        <v>0.74</v>
      </c>
      <c r="U195" s="39">
        <v>0.7</v>
      </c>
      <c r="V195" s="39">
        <v>0.3</v>
      </c>
      <c r="W195" s="39">
        <v>0.56999999999999995</v>
      </c>
      <c r="X195" s="39">
        <v>0.78</v>
      </c>
      <c r="Y195" s="39">
        <v>0.74</v>
      </c>
      <c r="Z195" s="39">
        <v>0.43</v>
      </c>
      <c r="AA195" s="39">
        <v>0.7</v>
      </c>
      <c r="AB195" s="39">
        <v>0.09</v>
      </c>
      <c r="AC195" s="39">
        <v>0.74</v>
      </c>
      <c r="AD195" s="39">
        <v>0.7</v>
      </c>
      <c r="AE195" s="39">
        <v>0.48</v>
      </c>
      <c r="AF195" s="39">
        <v>0.7</v>
      </c>
      <c r="AG195" s="39">
        <v>0.35</v>
      </c>
      <c r="AH195" s="39">
        <v>0.09</v>
      </c>
      <c r="AI195" s="39">
        <v>0.3</v>
      </c>
      <c r="AJ195" s="39">
        <v>0.39</v>
      </c>
      <c r="AK195" s="39">
        <v>0.43</v>
      </c>
      <c r="AL195" s="39">
        <v>0.52</v>
      </c>
      <c r="AM195" s="39">
        <v>0.56999999999999995</v>
      </c>
      <c r="AN195" s="39">
        <v>0.3</v>
      </c>
      <c r="AO195" s="39">
        <v>0.35</v>
      </c>
      <c r="AP195" s="39">
        <v>0.26</v>
      </c>
      <c r="AQ195" s="39">
        <v>0.52</v>
      </c>
      <c r="AR195" s="39">
        <v>0.3</v>
      </c>
      <c r="AS195" s="39">
        <v>0.65</v>
      </c>
      <c r="AT195" s="39">
        <v>0.17</v>
      </c>
      <c r="AU195" s="39">
        <v>0.56999999999999995</v>
      </c>
      <c r="AV195" s="39">
        <v>0.48</v>
      </c>
      <c r="AW195" s="39">
        <v>0.09</v>
      </c>
      <c r="AX195" s="39">
        <v>0.65</v>
      </c>
      <c r="AY195" s="39">
        <v>0.74</v>
      </c>
      <c r="AZ195" s="39">
        <v>0.09</v>
      </c>
      <c r="BA195" s="39">
        <v>0.96</v>
      </c>
      <c r="BB195" s="39">
        <v>0.87</v>
      </c>
      <c r="BC195" s="39">
        <v>0.91</v>
      </c>
      <c r="BD195" s="39">
        <v>0.91</v>
      </c>
      <c r="BE195" s="39">
        <v>0.96</v>
      </c>
      <c r="BF195" s="39">
        <v>0.87</v>
      </c>
      <c r="BG195" s="39">
        <v>0.87</v>
      </c>
      <c r="BH195" s="39">
        <v>0.04</v>
      </c>
      <c r="BI195" s="39">
        <v>0.87</v>
      </c>
      <c r="BJ195" s="39">
        <v>0.78</v>
      </c>
      <c r="BK195" s="39">
        <v>0.91</v>
      </c>
      <c r="BL195" s="39">
        <v>0.83</v>
      </c>
      <c r="BM195" s="39">
        <v>0.74</v>
      </c>
      <c r="BN195" s="39">
        <v>0.87</v>
      </c>
      <c r="BO195" s="39">
        <v>0.78</v>
      </c>
      <c r="BP195" s="39">
        <v>0.91</v>
      </c>
      <c r="BQ195" s="39">
        <v>0.96</v>
      </c>
      <c r="BR195" s="39">
        <v>0</v>
      </c>
      <c r="BS195" s="39">
        <v>0</v>
      </c>
      <c r="BT195" s="39">
        <v>0</v>
      </c>
      <c r="BU195" s="39">
        <v>0.91</v>
      </c>
      <c r="BV195" s="39">
        <v>0.91</v>
      </c>
      <c r="BW195" s="39">
        <v>0.74</v>
      </c>
      <c r="BX195" s="39">
        <v>0.74</v>
      </c>
      <c r="BY195" s="39">
        <v>0.65</v>
      </c>
      <c r="BZ195" s="39">
        <v>0.87</v>
      </c>
      <c r="CA195" s="39">
        <v>0.74</v>
      </c>
      <c r="CB195" s="39">
        <v>0.83</v>
      </c>
      <c r="CC195" s="39">
        <v>0.53</v>
      </c>
      <c r="CD195" s="39">
        <v>0.41</v>
      </c>
      <c r="CE195" s="39">
        <v>0.74</v>
      </c>
      <c r="CF195" s="39">
        <v>0.64</v>
      </c>
    </row>
    <row r="196" spans="1:84" x14ac:dyDescent="0.25">
      <c r="A196" s="31" t="str">
        <f t="shared" si="2"/>
        <v>ESCOLA MUNICIPAL SANTO ANTONIO5º anoB</v>
      </c>
      <c r="B196" s="31" t="s">
        <v>258</v>
      </c>
      <c r="C196" s="31" t="s">
        <v>603</v>
      </c>
      <c r="D196" s="31" t="s">
        <v>496</v>
      </c>
      <c r="E196" s="31" t="s">
        <v>217</v>
      </c>
      <c r="F196" s="31" t="s">
        <v>100</v>
      </c>
      <c r="G196" s="42">
        <v>16</v>
      </c>
      <c r="H196" s="42">
        <v>16</v>
      </c>
      <c r="I196" s="42">
        <v>16</v>
      </c>
      <c r="J196" s="42">
        <v>16</v>
      </c>
      <c r="K196" s="39">
        <v>0.63</v>
      </c>
      <c r="L196" s="39">
        <v>0.56000000000000005</v>
      </c>
      <c r="M196" s="39">
        <v>0.06</v>
      </c>
      <c r="N196" s="39">
        <v>0.44</v>
      </c>
      <c r="O196" s="39">
        <v>0.75</v>
      </c>
      <c r="P196" s="39">
        <v>0.13</v>
      </c>
      <c r="Q196" s="39">
        <v>0.5</v>
      </c>
      <c r="R196" s="39">
        <v>0.19</v>
      </c>
      <c r="S196" s="39">
        <v>0.44</v>
      </c>
      <c r="T196" s="39">
        <v>0.63</v>
      </c>
      <c r="U196" s="39">
        <v>0.63</v>
      </c>
      <c r="V196" s="39">
        <v>0.5</v>
      </c>
      <c r="W196" s="39">
        <v>0.69</v>
      </c>
      <c r="X196" s="39">
        <v>0.56000000000000005</v>
      </c>
      <c r="Y196" s="39">
        <v>0.69</v>
      </c>
      <c r="Z196" s="39">
        <v>0.5</v>
      </c>
      <c r="AA196" s="39">
        <v>0.19</v>
      </c>
      <c r="AB196" s="39">
        <v>0.25</v>
      </c>
      <c r="AC196" s="39">
        <v>0.69</v>
      </c>
      <c r="AD196" s="39">
        <v>0.69</v>
      </c>
      <c r="AE196" s="39">
        <v>0.5</v>
      </c>
      <c r="AF196" s="39">
        <v>0.63</v>
      </c>
      <c r="AG196" s="39">
        <v>0.38</v>
      </c>
      <c r="AH196" s="39">
        <v>0.13</v>
      </c>
      <c r="AI196" s="39">
        <v>0.25</v>
      </c>
      <c r="AJ196" s="39">
        <v>0.5</v>
      </c>
      <c r="AK196" s="39">
        <v>0.38</v>
      </c>
      <c r="AL196" s="39">
        <v>0.56000000000000005</v>
      </c>
      <c r="AM196" s="39">
        <v>0.56000000000000005</v>
      </c>
      <c r="AN196" s="39">
        <v>0.5</v>
      </c>
      <c r="AO196" s="39">
        <v>0.31</v>
      </c>
      <c r="AP196" s="39">
        <v>0.25</v>
      </c>
      <c r="AQ196" s="39">
        <v>0.63</v>
      </c>
      <c r="AR196" s="39">
        <v>0.38</v>
      </c>
      <c r="AS196" s="39">
        <v>0.56000000000000005</v>
      </c>
      <c r="AT196" s="39">
        <v>0.38</v>
      </c>
      <c r="AU196" s="39">
        <v>0.44</v>
      </c>
      <c r="AV196" s="39">
        <v>0.25</v>
      </c>
      <c r="AW196" s="39">
        <v>0.31</v>
      </c>
      <c r="AX196" s="39">
        <v>0.38</v>
      </c>
      <c r="AY196" s="39">
        <v>0.75</v>
      </c>
      <c r="AZ196" s="39">
        <v>0.25</v>
      </c>
      <c r="BA196" s="39">
        <v>1</v>
      </c>
      <c r="BB196" s="39">
        <v>0.88</v>
      </c>
      <c r="BC196" s="39">
        <v>0.13</v>
      </c>
      <c r="BD196" s="39">
        <v>0.31</v>
      </c>
      <c r="BE196" s="39">
        <v>0.69</v>
      </c>
      <c r="BF196" s="39">
        <v>0.31</v>
      </c>
      <c r="BG196" s="39">
        <v>0.38</v>
      </c>
      <c r="BH196" s="39">
        <v>0.25</v>
      </c>
      <c r="BI196" s="39">
        <v>0.81</v>
      </c>
      <c r="BJ196" s="39">
        <v>0.25</v>
      </c>
      <c r="BK196" s="39">
        <v>0.88</v>
      </c>
      <c r="BL196" s="39">
        <v>0.81</v>
      </c>
      <c r="BM196" s="39">
        <v>0.69</v>
      </c>
      <c r="BN196" s="39">
        <v>0.06</v>
      </c>
      <c r="BO196" s="39">
        <v>0.25</v>
      </c>
      <c r="BP196" s="39">
        <v>0.75</v>
      </c>
      <c r="BQ196" s="39">
        <v>0.25</v>
      </c>
      <c r="BR196" s="39">
        <v>0.56000000000000005</v>
      </c>
      <c r="BS196" s="39">
        <v>0.06</v>
      </c>
      <c r="BT196" s="39">
        <v>0.38</v>
      </c>
      <c r="BU196" s="39">
        <v>0.88</v>
      </c>
      <c r="BV196" s="39">
        <v>0.81</v>
      </c>
      <c r="BW196" s="39">
        <v>0.5</v>
      </c>
      <c r="BX196" s="39">
        <v>0</v>
      </c>
      <c r="BY196" s="39">
        <v>0.19</v>
      </c>
      <c r="BZ196" s="39">
        <v>0.5</v>
      </c>
      <c r="CA196" s="39">
        <v>0.25</v>
      </c>
      <c r="CB196" s="39">
        <v>0.06</v>
      </c>
      <c r="CC196" s="39">
        <v>0.48</v>
      </c>
      <c r="CD196" s="39">
        <v>0.41</v>
      </c>
      <c r="CE196" s="39">
        <v>0.51</v>
      </c>
      <c r="CF196" s="39">
        <v>0.36</v>
      </c>
    </row>
    <row r="197" spans="1:84" x14ac:dyDescent="0.25">
      <c r="A197" s="31" t="str">
        <f t="shared" si="2"/>
        <v>ESCOLA MUNICIPAL SANTO ANTONIO5º anoC</v>
      </c>
      <c r="B197" s="31" t="s">
        <v>258</v>
      </c>
      <c r="C197" s="31" t="s">
        <v>603</v>
      </c>
      <c r="D197" s="31" t="s">
        <v>496</v>
      </c>
      <c r="E197" s="31" t="s">
        <v>217</v>
      </c>
      <c r="F197" s="31" t="s">
        <v>102</v>
      </c>
      <c r="G197" s="43">
        <v>16</v>
      </c>
      <c r="H197" s="43">
        <v>16</v>
      </c>
      <c r="I197" s="43">
        <v>16</v>
      </c>
      <c r="J197" s="43">
        <v>16</v>
      </c>
      <c r="K197" s="39">
        <v>0.5</v>
      </c>
      <c r="L197" s="39">
        <v>0.56000000000000005</v>
      </c>
      <c r="M197" s="39">
        <v>0.19</v>
      </c>
      <c r="N197" s="39">
        <v>0</v>
      </c>
      <c r="O197" s="39">
        <v>0.5</v>
      </c>
      <c r="P197" s="39">
        <v>0.88</v>
      </c>
      <c r="Q197" s="39">
        <v>0.81</v>
      </c>
      <c r="R197" s="39">
        <v>0.81</v>
      </c>
      <c r="S197" s="39">
        <v>0.56000000000000005</v>
      </c>
      <c r="T197" s="39">
        <v>0.75</v>
      </c>
      <c r="U197" s="39">
        <v>0.88</v>
      </c>
      <c r="V197" s="39">
        <v>0.69</v>
      </c>
      <c r="W197" s="39">
        <v>0.69</v>
      </c>
      <c r="X197" s="39">
        <v>0.56000000000000005</v>
      </c>
      <c r="Y197" s="39">
        <v>0.81</v>
      </c>
      <c r="Z197" s="39">
        <v>0.81</v>
      </c>
      <c r="AA197" s="39">
        <v>0.75</v>
      </c>
      <c r="AB197" s="39">
        <v>0</v>
      </c>
      <c r="AC197" s="39">
        <v>0.88</v>
      </c>
      <c r="AD197" s="39">
        <v>0.63</v>
      </c>
      <c r="AE197" s="39">
        <v>0.88</v>
      </c>
      <c r="AF197" s="39">
        <v>0.94</v>
      </c>
      <c r="AG197" s="39">
        <v>0.81</v>
      </c>
      <c r="AH197" s="39">
        <v>0</v>
      </c>
      <c r="AI197" s="39">
        <v>0.94</v>
      </c>
      <c r="AJ197" s="39">
        <v>0.94</v>
      </c>
      <c r="AK197" s="39">
        <v>0.75</v>
      </c>
      <c r="AL197" s="39">
        <v>0.81</v>
      </c>
      <c r="AM197" s="39">
        <v>0.94</v>
      </c>
      <c r="AN197" s="39">
        <v>0.81</v>
      </c>
      <c r="AO197" s="39">
        <v>0.81</v>
      </c>
      <c r="AP197" s="39">
        <v>0.75</v>
      </c>
      <c r="AQ197" s="39">
        <v>0.81</v>
      </c>
      <c r="AR197" s="39">
        <v>0.81</v>
      </c>
      <c r="AS197" s="39">
        <v>0.88</v>
      </c>
      <c r="AT197" s="39">
        <v>0.69</v>
      </c>
      <c r="AU197" s="39">
        <v>0.88</v>
      </c>
      <c r="AV197" s="39">
        <v>0.88</v>
      </c>
      <c r="AW197" s="39">
        <v>0.38</v>
      </c>
      <c r="AX197" s="39">
        <v>0.38</v>
      </c>
      <c r="AY197" s="39">
        <v>0.13</v>
      </c>
      <c r="AZ197" s="39">
        <v>0</v>
      </c>
      <c r="BA197" s="39">
        <v>0.94</v>
      </c>
      <c r="BB197" s="39">
        <v>0.81</v>
      </c>
      <c r="BC197" s="39">
        <v>0.88</v>
      </c>
      <c r="BD197" s="39">
        <v>1</v>
      </c>
      <c r="BE197" s="39">
        <v>1</v>
      </c>
      <c r="BF197" s="39">
        <v>1</v>
      </c>
      <c r="BG197" s="39">
        <v>1</v>
      </c>
      <c r="BH197" s="39">
        <v>0</v>
      </c>
      <c r="BI197" s="39">
        <v>0.88</v>
      </c>
      <c r="BJ197" s="39">
        <v>0.88</v>
      </c>
      <c r="BK197" s="39">
        <v>1</v>
      </c>
      <c r="BL197" s="39">
        <v>1</v>
      </c>
      <c r="BM197" s="39">
        <v>1</v>
      </c>
      <c r="BN197" s="39">
        <v>0.06</v>
      </c>
      <c r="BO197" s="39">
        <v>1</v>
      </c>
      <c r="BP197" s="39">
        <v>1</v>
      </c>
      <c r="BQ197" s="39">
        <v>1</v>
      </c>
      <c r="BR197" s="39">
        <v>0.06</v>
      </c>
      <c r="BS197" s="39">
        <v>0</v>
      </c>
      <c r="BT197" s="39">
        <v>0</v>
      </c>
      <c r="BU197" s="39">
        <v>1</v>
      </c>
      <c r="BV197" s="39">
        <v>0.94</v>
      </c>
      <c r="BW197" s="39">
        <v>0.94</v>
      </c>
      <c r="BX197" s="39">
        <v>0.94</v>
      </c>
      <c r="BY197" s="39">
        <v>0.94</v>
      </c>
      <c r="BZ197" s="39">
        <v>0.88</v>
      </c>
      <c r="CA197" s="39">
        <v>0.88</v>
      </c>
      <c r="CB197" s="39">
        <v>1</v>
      </c>
      <c r="CC197" s="39">
        <v>0.61</v>
      </c>
      <c r="CD197" s="39">
        <v>0.75</v>
      </c>
      <c r="CE197" s="39">
        <v>0.73</v>
      </c>
      <c r="CF197" s="39">
        <v>0.75</v>
      </c>
    </row>
    <row r="198" spans="1:84" x14ac:dyDescent="0.25">
      <c r="A198" s="31" t="str">
        <f t="shared" ref="A198:A261" si="3">D198&amp;E198&amp;F198</f>
        <v>ESCOLA MUNICIPAL IZABEL COSTA5º ano5º Ano A</v>
      </c>
      <c r="B198" s="31" t="s">
        <v>258</v>
      </c>
      <c r="C198" s="31" t="s">
        <v>425</v>
      </c>
      <c r="D198" s="31" t="s">
        <v>410</v>
      </c>
      <c r="E198" s="31" t="s">
        <v>217</v>
      </c>
      <c r="F198" s="31" t="s">
        <v>497</v>
      </c>
      <c r="G198" s="42">
        <v>24</v>
      </c>
      <c r="H198" s="42">
        <v>24</v>
      </c>
      <c r="I198" s="42">
        <v>24</v>
      </c>
      <c r="J198" s="42">
        <v>24</v>
      </c>
      <c r="K198" s="39">
        <v>0.04</v>
      </c>
      <c r="L198" s="39">
        <v>0.21</v>
      </c>
      <c r="M198" s="39">
        <v>0.21</v>
      </c>
      <c r="N198" s="39">
        <v>0.13</v>
      </c>
      <c r="O198" s="39">
        <v>0.46</v>
      </c>
      <c r="P198" s="39">
        <v>0.08</v>
      </c>
      <c r="Q198" s="39">
        <v>0.46</v>
      </c>
      <c r="R198" s="39">
        <v>0.5</v>
      </c>
      <c r="S198" s="39">
        <v>0.28999999999999998</v>
      </c>
      <c r="T198" s="39">
        <v>0.38</v>
      </c>
      <c r="U198" s="39">
        <v>0.25</v>
      </c>
      <c r="V198" s="39">
        <v>0.25</v>
      </c>
      <c r="W198" s="39">
        <v>0.21</v>
      </c>
      <c r="X198" s="39">
        <v>0.38</v>
      </c>
      <c r="Y198" s="39">
        <v>0.38</v>
      </c>
      <c r="Z198" s="39">
        <v>0.33</v>
      </c>
      <c r="AA198" s="39">
        <v>0.54</v>
      </c>
      <c r="AB198" s="39">
        <v>0.33</v>
      </c>
      <c r="AC198" s="39">
        <v>0.17</v>
      </c>
      <c r="AD198" s="39">
        <v>0.54</v>
      </c>
      <c r="AE198" s="39">
        <v>0.33</v>
      </c>
      <c r="AF198" s="39">
        <v>0.46</v>
      </c>
      <c r="AG198" s="39">
        <v>0.5</v>
      </c>
      <c r="AH198" s="39">
        <v>0.25</v>
      </c>
      <c r="AI198" s="39">
        <v>0.33</v>
      </c>
      <c r="AJ198" s="39">
        <v>0.46</v>
      </c>
      <c r="AK198" s="39">
        <v>0.42</v>
      </c>
      <c r="AL198" s="39">
        <v>0.25</v>
      </c>
      <c r="AM198" s="39">
        <v>0.28999999999999998</v>
      </c>
      <c r="AN198" s="39">
        <v>0.33</v>
      </c>
      <c r="AO198" s="39">
        <v>0.17</v>
      </c>
      <c r="AP198" s="39">
        <v>0.08</v>
      </c>
      <c r="AQ198" s="39">
        <v>0.42</v>
      </c>
      <c r="AR198" s="39">
        <v>0.33</v>
      </c>
      <c r="AS198" s="39">
        <v>0.38</v>
      </c>
      <c r="AT198" s="39">
        <v>0.17</v>
      </c>
      <c r="AU198" s="39">
        <v>0.25</v>
      </c>
      <c r="AV198" s="39">
        <v>0.21</v>
      </c>
      <c r="AW198" s="39">
        <v>0.08</v>
      </c>
      <c r="AX198" s="39">
        <v>0.28999999999999998</v>
      </c>
      <c r="AY198" s="39">
        <v>0.13</v>
      </c>
      <c r="AZ198" s="39">
        <v>0.08</v>
      </c>
      <c r="BA198" s="39">
        <v>0.33</v>
      </c>
      <c r="BB198" s="39">
        <v>0.57999999999999996</v>
      </c>
      <c r="BC198" s="39">
        <v>0.33</v>
      </c>
      <c r="BD198" s="39">
        <v>0.5</v>
      </c>
      <c r="BE198" s="39">
        <v>0.5</v>
      </c>
      <c r="BF198" s="39">
        <v>0.25</v>
      </c>
      <c r="BG198" s="39">
        <v>0.21</v>
      </c>
      <c r="BH198" s="39">
        <v>0.21</v>
      </c>
      <c r="BI198" s="39">
        <v>0.42</v>
      </c>
      <c r="BJ198" s="39">
        <v>0.38</v>
      </c>
      <c r="BK198" s="39">
        <v>0.38</v>
      </c>
      <c r="BL198" s="39">
        <v>0.63</v>
      </c>
      <c r="BM198" s="39">
        <v>0.21</v>
      </c>
      <c r="BN198" s="39">
        <v>0.17</v>
      </c>
      <c r="BO198" s="39">
        <v>0.21</v>
      </c>
      <c r="BP198" s="39">
        <v>0.57999999999999996</v>
      </c>
      <c r="BQ198" s="39">
        <v>0.42</v>
      </c>
      <c r="BR198" s="39">
        <v>0.08</v>
      </c>
      <c r="BS198" s="39">
        <v>0.28999999999999998</v>
      </c>
      <c r="BT198" s="39">
        <v>0.25</v>
      </c>
      <c r="BU198" s="39">
        <v>0.38</v>
      </c>
      <c r="BV198" s="39">
        <v>0.33</v>
      </c>
      <c r="BW198" s="39">
        <v>0.13</v>
      </c>
      <c r="BX198" s="39">
        <v>0.21</v>
      </c>
      <c r="BY198" s="39">
        <v>0.38</v>
      </c>
      <c r="BZ198" s="39">
        <v>0.21</v>
      </c>
      <c r="CA198" s="39">
        <v>0.25</v>
      </c>
      <c r="CB198" s="39">
        <v>0.08</v>
      </c>
      <c r="CC198" s="39">
        <v>0.31</v>
      </c>
      <c r="CD198" s="39">
        <v>0.3</v>
      </c>
      <c r="CE198" s="39">
        <v>0.33</v>
      </c>
      <c r="CF198" s="39">
        <v>0.25</v>
      </c>
    </row>
    <row r="199" spans="1:84" x14ac:dyDescent="0.25">
      <c r="A199" s="31" t="str">
        <f t="shared" si="3"/>
        <v>ESCOLA MUNICIPAL MARIA GUEDES LIMA5º ano5202</v>
      </c>
      <c r="B199" s="31" t="s">
        <v>258</v>
      </c>
      <c r="C199" s="31" t="s">
        <v>262</v>
      </c>
      <c r="D199" s="31" t="s">
        <v>263</v>
      </c>
      <c r="E199" s="31" t="s">
        <v>217</v>
      </c>
      <c r="F199" s="31">
        <v>5202</v>
      </c>
      <c r="G199" s="42">
        <v>11</v>
      </c>
      <c r="H199" s="42">
        <v>11</v>
      </c>
      <c r="I199" s="42">
        <v>10</v>
      </c>
      <c r="J199" s="42">
        <v>10</v>
      </c>
      <c r="K199" s="39">
        <v>0.09</v>
      </c>
      <c r="L199" s="39">
        <v>0</v>
      </c>
      <c r="M199" s="39">
        <v>0.45</v>
      </c>
      <c r="N199" s="39">
        <v>0.27</v>
      </c>
      <c r="O199" s="39">
        <v>0.27</v>
      </c>
      <c r="P199" s="39">
        <v>0.09</v>
      </c>
      <c r="Q199" s="39">
        <v>0.36</v>
      </c>
      <c r="R199" s="39">
        <v>0.45</v>
      </c>
      <c r="S199" s="39">
        <v>0.45</v>
      </c>
      <c r="T199" s="39">
        <v>0.73</v>
      </c>
      <c r="U199" s="39">
        <v>0.45</v>
      </c>
      <c r="V199" s="39">
        <v>0.27</v>
      </c>
      <c r="W199" s="39">
        <v>0.27</v>
      </c>
      <c r="X199" s="39">
        <v>0.73</v>
      </c>
      <c r="Y199" s="39">
        <v>0.18</v>
      </c>
      <c r="Z199" s="39">
        <v>0.18</v>
      </c>
      <c r="AA199" s="39">
        <v>0.18</v>
      </c>
      <c r="AB199" s="39">
        <v>0.09</v>
      </c>
      <c r="AC199" s="39">
        <v>0.27</v>
      </c>
      <c r="AD199" s="39">
        <v>0.64</v>
      </c>
      <c r="AE199" s="39">
        <v>0.18</v>
      </c>
      <c r="AF199" s="39">
        <v>0.36</v>
      </c>
      <c r="AG199" s="39">
        <v>0.09</v>
      </c>
      <c r="AH199" s="39">
        <v>0.55000000000000004</v>
      </c>
      <c r="AI199" s="39">
        <v>0.36</v>
      </c>
      <c r="AJ199" s="39">
        <v>0.27</v>
      </c>
      <c r="AK199" s="39">
        <v>0.55000000000000004</v>
      </c>
      <c r="AL199" s="39">
        <v>0.45</v>
      </c>
      <c r="AM199" s="39">
        <v>0.18</v>
      </c>
      <c r="AN199" s="39">
        <v>0.09</v>
      </c>
      <c r="AO199" s="39">
        <v>0.36</v>
      </c>
      <c r="AP199" s="39">
        <v>0</v>
      </c>
      <c r="AQ199" s="39">
        <v>0.18</v>
      </c>
      <c r="AR199" s="39">
        <v>0.55000000000000004</v>
      </c>
      <c r="AS199" s="39">
        <v>0.09</v>
      </c>
      <c r="AT199" s="39">
        <v>0.27</v>
      </c>
      <c r="AU199" s="39">
        <v>0.09</v>
      </c>
      <c r="AV199" s="39">
        <v>0.27</v>
      </c>
      <c r="AW199" s="39">
        <v>0.09</v>
      </c>
      <c r="AX199" s="39">
        <v>0.27</v>
      </c>
      <c r="AY199" s="39">
        <v>0.27</v>
      </c>
      <c r="AZ199" s="39">
        <v>0.09</v>
      </c>
      <c r="BA199" s="39">
        <v>0.18</v>
      </c>
      <c r="BB199" s="39">
        <v>0.55000000000000004</v>
      </c>
      <c r="BC199" s="39">
        <v>0.45</v>
      </c>
      <c r="BD199" s="39">
        <v>0.55000000000000004</v>
      </c>
      <c r="BE199" s="39">
        <v>0.45</v>
      </c>
      <c r="BF199" s="39">
        <v>0.45</v>
      </c>
      <c r="BG199" s="39">
        <v>0.27</v>
      </c>
      <c r="BH199" s="39">
        <v>0.45</v>
      </c>
      <c r="BI199" s="39">
        <v>0.36</v>
      </c>
      <c r="BJ199" s="39">
        <v>0.36</v>
      </c>
      <c r="BK199" s="39">
        <v>0.55000000000000004</v>
      </c>
      <c r="BL199" s="39">
        <v>0.45</v>
      </c>
      <c r="BM199" s="39">
        <v>0.36</v>
      </c>
      <c r="BN199" s="39">
        <v>0.36</v>
      </c>
      <c r="BO199" s="39">
        <v>0.09</v>
      </c>
      <c r="BP199" s="39">
        <v>0.27</v>
      </c>
      <c r="BQ199" s="39">
        <v>0.27</v>
      </c>
      <c r="BR199" s="39">
        <v>0.09</v>
      </c>
      <c r="BS199" s="39">
        <v>0.18</v>
      </c>
      <c r="BT199" s="39">
        <v>0.55000000000000004</v>
      </c>
      <c r="BU199" s="39">
        <v>0.18</v>
      </c>
      <c r="BV199" s="39">
        <v>0</v>
      </c>
      <c r="BW199" s="39">
        <v>0.27</v>
      </c>
      <c r="BX199" s="39">
        <v>0.27</v>
      </c>
      <c r="BY199" s="39">
        <v>0.27</v>
      </c>
      <c r="BZ199" s="39">
        <v>0.18</v>
      </c>
      <c r="CA199" s="39">
        <v>0.27</v>
      </c>
      <c r="CB199" s="39">
        <v>0.27</v>
      </c>
      <c r="CC199" s="39">
        <v>0.32</v>
      </c>
      <c r="CD199" s="39">
        <v>0.26</v>
      </c>
      <c r="CE199" s="39">
        <v>0.35</v>
      </c>
      <c r="CF199" s="39">
        <v>0.25</v>
      </c>
    </row>
    <row r="200" spans="1:84" x14ac:dyDescent="0.25">
      <c r="A200" s="31" t="str">
        <f t="shared" si="3"/>
        <v>ESCOLA MUNICIPAL IZABEL COSTA5º ano5º Ano B</v>
      </c>
      <c r="B200" s="31" t="s">
        <v>258</v>
      </c>
      <c r="C200" s="31" t="s">
        <v>425</v>
      </c>
      <c r="D200" s="31" t="s">
        <v>410</v>
      </c>
      <c r="E200" s="31" t="s">
        <v>217</v>
      </c>
      <c r="F200" s="31" t="s">
        <v>498</v>
      </c>
      <c r="G200" s="42">
        <v>16</v>
      </c>
      <c r="H200" s="42">
        <v>16</v>
      </c>
      <c r="I200" s="42">
        <v>19</v>
      </c>
      <c r="J200" s="42">
        <v>19</v>
      </c>
      <c r="K200" s="39">
        <v>0.05</v>
      </c>
      <c r="L200" s="39">
        <v>0.32</v>
      </c>
      <c r="M200" s="39">
        <v>0.26</v>
      </c>
      <c r="N200" s="39">
        <v>0.16</v>
      </c>
      <c r="O200" s="39">
        <v>0.16</v>
      </c>
      <c r="P200" s="39">
        <v>0.05</v>
      </c>
      <c r="Q200" s="39">
        <v>0.32</v>
      </c>
      <c r="R200" s="39">
        <v>0.21</v>
      </c>
      <c r="S200" s="39">
        <v>0.21</v>
      </c>
      <c r="T200" s="39">
        <v>0.32</v>
      </c>
      <c r="U200" s="39">
        <v>0.42</v>
      </c>
      <c r="V200" s="39">
        <v>0.16</v>
      </c>
      <c r="W200" s="39">
        <v>0.05</v>
      </c>
      <c r="X200" s="39">
        <v>0.21</v>
      </c>
      <c r="Y200" s="39">
        <v>0.16</v>
      </c>
      <c r="Z200" s="39">
        <v>0.42</v>
      </c>
      <c r="AA200" s="39">
        <v>0.37</v>
      </c>
      <c r="AB200" s="39">
        <v>0.16</v>
      </c>
      <c r="AC200" s="39">
        <v>0.11</v>
      </c>
      <c r="AD200" s="39">
        <v>0.42</v>
      </c>
      <c r="AE200" s="39">
        <v>0.05</v>
      </c>
      <c r="AF200" s="39">
        <v>0.32</v>
      </c>
      <c r="AG200" s="39">
        <v>0.16</v>
      </c>
      <c r="AH200" s="39">
        <v>0.32</v>
      </c>
      <c r="AI200" s="39">
        <v>0.16</v>
      </c>
      <c r="AJ200" s="39">
        <v>0.37</v>
      </c>
      <c r="AK200" s="39">
        <v>0.32</v>
      </c>
      <c r="AL200" s="39">
        <v>0.26</v>
      </c>
      <c r="AM200" s="39">
        <v>0.26</v>
      </c>
      <c r="AN200" s="39">
        <v>0.11</v>
      </c>
      <c r="AO200" s="39">
        <v>0.11</v>
      </c>
      <c r="AP200" s="39">
        <v>0.05</v>
      </c>
      <c r="AQ200" s="39">
        <v>0.21</v>
      </c>
      <c r="AR200" s="39">
        <v>0.37</v>
      </c>
      <c r="AS200" s="39">
        <v>0.21</v>
      </c>
      <c r="AT200" s="39">
        <v>0.21</v>
      </c>
      <c r="AU200" s="39">
        <v>0.37</v>
      </c>
      <c r="AV200" s="39">
        <v>0.16</v>
      </c>
      <c r="AW200" s="39">
        <v>0.05</v>
      </c>
      <c r="AX200" s="39">
        <v>0.16</v>
      </c>
      <c r="AY200" s="39">
        <v>0</v>
      </c>
      <c r="AZ200" s="39">
        <v>0.42</v>
      </c>
      <c r="BA200" s="39">
        <v>0.11</v>
      </c>
      <c r="BB200" s="39">
        <v>0.21</v>
      </c>
      <c r="BC200" s="39">
        <v>0.32</v>
      </c>
      <c r="BD200" s="39">
        <v>0.42</v>
      </c>
      <c r="BE200" s="39">
        <v>0.53</v>
      </c>
      <c r="BF200" s="39">
        <v>0.32</v>
      </c>
      <c r="BG200" s="39">
        <v>0.05</v>
      </c>
      <c r="BH200" s="39">
        <v>0.11</v>
      </c>
      <c r="BI200" s="39">
        <v>0.21</v>
      </c>
      <c r="BJ200" s="39">
        <v>0.21</v>
      </c>
      <c r="BK200" s="39">
        <v>0.11</v>
      </c>
      <c r="BL200" s="39">
        <v>0.37</v>
      </c>
      <c r="BM200" s="39">
        <v>0.37</v>
      </c>
      <c r="BN200" s="39">
        <v>0.11</v>
      </c>
      <c r="BO200" s="39">
        <v>0.16</v>
      </c>
      <c r="BP200" s="39">
        <v>0.47</v>
      </c>
      <c r="BQ200" s="39">
        <v>0.32</v>
      </c>
      <c r="BR200" s="39">
        <v>0.37</v>
      </c>
      <c r="BS200" s="39">
        <v>0.32</v>
      </c>
      <c r="BT200" s="39">
        <v>0.21</v>
      </c>
      <c r="BU200" s="39">
        <v>0.63</v>
      </c>
      <c r="BV200" s="39">
        <v>0.16</v>
      </c>
      <c r="BW200" s="39">
        <v>0.32</v>
      </c>
      <c r="BX200" s="39">
        <v>0.16</v>
      </c>
      <c r="BY200" s="39">
        <v>0.21</v>
      </c>
      <c r="BZ200" s="39">
        <v>0.11</v>
      </c>
      <c r="CA200" s="39">
        <v>0.32</v>
      </c>
      <c r="CB200" s="39">
        <v>0.42</v>
      </c>
      <c r="CC200" s="39">
        <v>0.23</v>
      </c>
      <c r="CD200" s="39">
        <v>0.21</v>
      </c>
      <c r="CE200" s="39">
        <v>0.26</v>
      </c>
      <c r="CF200" s="39">
        <v>0.28000000000000003</v>
      </c>
    </row>
    <row r="201" spans="1:84" x14ac:dyDescent="0.25">
      <c r="A201" s="31" t="str">
        <f t="shared" si="3"/>
        <v>ESCOLA MUNICIPAL IZABEL COSTA5º ano5º Ano C</v>
      </c>
      <c r="B201" s="31" t="s">
        <v>258</v>
      </c>
      <c r="C201" s="31" t="s">
        <v>425</v>
      </c>
      <c r="D201" s="31" t="s">
        <v>410</v>
      </c>
      <c r="E201" s="31" t="s">
        <v>217</v>
      </c>
      <c r="F201" s="31" t="s">
        <v>499</v>
      </c>
      <c r="G201" s="42">
        <v>29</v>
      </c>
      <c r="H201" s="42">
        <v>29</v>
      </c>
      <c r="I201" s="42">
        <v>29</v>
      </c>
      <c r="J201" s="42">
        <v>29</v>
      </c>
      <c r="K201" s="39">
        <v>0.24</v>
      </c>
      <c r="L201" s="39">
        <v>0.38</v>
      </c>
      <c r="M201" s="39">
        <v>0.1</v>
      </c>
      <c r="N201" s="39">
        <v>0.14000000000000001</v>
      </c>
      <c r="O201" s="39">
        <v>0.24</v>
      </c>
      <c r="P201" s="39">
        <v>7.0000000000000007E-2</v>
      </c>
      <c r="Q201" s="39">
        <v>0.21</v>
      </c>
      <c r="R201" s="39">
        <v>0.21</v>
      </c>
      <c r="S201" s="39">
        <v>0.21</v>
      </c>
      <c r="T201" s="39">
        <v>0.24</v>
      </c>
      <c r="U201" s="39">
        <v>0.14000000000000001</v>
      </c>
      <c r="V201" s="39">
        <v>0.31</v>
      </c>
      <c r="W201" s="39">
        <v>0.14000000000000001</v>
      </c>
      <c r="X201" s="39">
        <v>0.24</v>
      </c>
      <c r="Y201" s="39">
        <v>0.34</v>
      </c>
      <c r="Z201" s="39">
        <v>0.24</v>
      </c>
      <c r="AA201" s="39">
        <v>0.21</v>
      </c>
      <c r="AB201" s="39">
        <v>0.03</v>
      </c>
      <c r="AC201" s="39">
        <v>0.21</v>
      </c>
      <c r="AD201" s="39">
        <v>0.28000000000000003</v>
      </c>
      <c r="AE201" s="39">
        <v>0.28000000000000003</v>
      </c>
      <c r="AF201" s="39">
        <v>0.17</v>
      </c>
      <c r="AG201" s="39">
        <v>7.0000000000000007E-2</v>
      </c>
      <c r="AH201" s="39">
        <v>0.03</v>
      </c>
      <c r="AI201" s="39">
        <v>0.14000000000000001</v>
      </c>
      <c r="AJ201" s="39">
        <v>0.14000000000000001</v>
      </c>
      <c r="AK201" s="39">
        <v>0.17</v>
      </c>
      <c r="AL201" s="39">
        <v>0.24</v>
      </c>
      <c r="AM201" s="39">
        <v>0.31</v>
      </c>
      <c r="AN201" s="39">
        <v>7.0000000000000007E-2</v>
      </c>
      <c r="AO201" s="39">
        <v>0.03</v>
      </c>
      <c r="AP201" s="39">
        <v>0.1</v>
      </c>
      <c r="AQ201" s="39">
        <v>0.24</v>
      </c>
      <c r="AR201" s="39">
        <v>0.17</v>
      </c>
      <c r="AS201" s="39">
        <v>0.24</v>
      </c>
      <c r="AT201" s="39">
        <v>0</v>
      </c>
      <c r="AU201" s="39">
        <v>7.0000000000000007E-2</v>
      </c>
      <c r="AV201" s="39">
        <v>0.31</v>
      </c>
      <c r="AW201" s="39">
        <v>7.0000000000000007E-2</v>
      </c>
      <c r="AX201" s="39">
        <v>0.17</v>
      </c>
      <c r="AY201" s="39">
        <v>7.0000000000000007E-2</v>
      </c>
      <c r="AZ201" s="39">
        <v>0.1</v>
      </c>
      <c r="BA201" s="39">
        <v>7.0000000000000007E-2</v>
      </c>
      <c r="BB201" s="39">
        <v>0.28000000000000003</v>
      </c>
      <c r="BC201" s="39">
        <v>0.1</v>
      </c>
      <c r="BD201" s="39">
        <v>0.17</v>
      </c>
      <c r="BE201" s="39">
        <v>0.17</v>
      </c>
      <c r="BF201" s="39">
        <v>7.0000000000000007E-2</v>
      </c>
      <c r="BG201" s="39">
        <v>0.17</v>
      </c>
      <c r="BH201" s="39">
        <v>0.14000000000000001</v>
      </c>
      <c r="BI201" s="39">
        <v>7.0000000000000007E-2</v>
      </c>
      <c r="BJ201" s="39">
        <v>0.1</v>
      </c>
      <c r="BK201" s="39">
        <v>0.14000000000000001</v>
      </c>
      <c r="BL201" s="39">
        <v>7.0000000000000007E-2</v>
      </c>
      <c r="BM201" s="39">
        <v>0</v>
      </c>
      <c r="BN201" s="39">
        <v>7.0000000000000007E-2</v>
      </c>
      <c r="BO201" s="39">
        <v>0.1</v>
      </c>
      <c r="BP201" s="39">
        <v>0.17</v>
      </c>
      <c r="BQ201" s="39">
        <v>0.1</v>
      </c>
      <c r="BR201" s="39">
        <v>0.03</v>
      </c>
      <c r="BS201" s="39">
        <v>0.14000000000000001</v>
      </c>
      <c r="BT201" s="39">
        <v>0.1</v>
      </c>
      <c r="BU201" s="39">
        <v>0.21</v>
      </c>
      <c r="BV201" s="39">
        <v>0.03</v>
      </c>
      <c r="BW201" s="39">
        <v>0.1</v>
      </c>
      <c r="BX201" s="39">
        <v>0.1</v>
      </c>
      <c r="BY201" s="39">
        <v>0.17</v>
      </c>
      <c r="BZ201" s="39">
        <v>0.17</v>
      </c>
      <c r="CA201" s="39">
        <v>0.17</v>
      </c>
      <c r="CB201" s="39">
        <v>0.14000000000000001</v>
      </c>
      <c r="CC201" s="39">
        <v>0.21</v>
      </c>
      <c r="CD201" s="39">
        <v>0.15</v>
      </c>
      <c r="CE201" s="39">
        <v>0.11</v>
      </c>
      <c r="CF201" s="39">
        <v>0.13</v>
      </c>
    </row>
    <row r="202" spans="1:84" x14ac:dyDescent="0.25">
      <c r="A202" s="31" t="str">
        <f t="shared" si="3"/>
        <v>CENTRO EDUCACIONAL MUNICIPAL LAURA DO CARMO5º ano52.02</v>
      </c>
      <c r="B202" s="31" t="s">
        <v>258</v>
      </c>
      <c r="C202" s="31" t="s">
        <v>262</v>
      </c>
      <c r="D202" s="31" t="s">
        <v>500</v>
      </c>
      <c r="E202" s="31" t="s">
        <v>217</v>
      </c>
      <c r="F202" s="31" t="s">
        <v>313</v>
      </c>
      <c r="G202" s="42">
        <v>27</v>
      </c>
      <c r="H202" s="42">
        <v>27</v>
      </c>
      <c r="I202" s="42">
        <v>24</v>
      </c>
      <c r="J202" s="42">
        <v>24</v>
      </c>
      <c r="K202" s="39">
        <v>0.33</v>
      </c>
      <c r="L202" s="39">
        <v>0.37</v>
      </c>
      <c r="M202" s="39">
        <v>0.26</v>
      </c>
      <c r="N202" s="39">
        <v>0.11</v>
      </c>
      <c r="O202" s="39">
        <v>0.37</v>
      </c>
      <c r="P202" s="39">
        <v>0.11</v>
      </c>
      <c r="Q202" s="39">
        <v>0.37</v>
      </c>
      <c r="R202" s="39">
        <v>0.15</v>
      </c>
      <c r="S202" s="39">
        <v>0.44</v>
      </c>
      <c r="T202" s="39">
        <v>0.37</v>
      </c>
      <c r="U202" s="39">
        <v>0.81</v>
      </c>
      <c r="V202" s="39">
        <v>0.33</v>
      </c>
      <c r="W202" s="39">
        <v>0.41</v>
      </c>
      <c r="X202" s="39">
        <v>0.7</v>
      </c>
      <c r="Y202" s="39">
        <v>0.44</v>
      </c>
      <c r="Z202" s="39">
        <v>0.33</v>
      </c>
      <c r="AA202" s="39">
        <v>0.56000000000000005</v>
      </c>
      <c r="AB202" s="39">
        <v>0.11</v>
      </c>
      <c r="AC202" s="39">
        <v>0.33</v>
      </c>
      <c r="AD202" s="39">
        <v>0.44</v>
      </c>
      <c r="AE202" s="39">
        <v>0.67</v>
      </c>
      <c r="AF202" s="39">
        <v>0.59</v>
      </c>
      <c r="AG202" s="39">
        <v>0.33</v>
      </c>
      <c r="AH202" s="39">
        <v>0.11</v>
      </c>
      <c r="AI202" s="39">
        <v>0.26</v>
      </c>
      <c r="AJ202" s="39">
        <v>0.37</v>
      </c>
      <c r="AK202" s="39">
        <v>0.56000000000000005</v>
      </c>
      <c r="AL202" s="39">
        <v>0.48</v>
      </c>
      <c r="AM202" s="39">
        <v>0.74</v>
      </c>
      <c r="AN202" s="39">
        <v>0.22</v>
      </c>
      <c r="AO202" s="39">
        <v>0.26</v>
      </c>
      <c r="AP202" s="39">
        <v>0</v>
      </c>
      <c r="AQ202" s="39">
        <v>0.41</v>
      </c>
      <c r="AR202" s="39">
        <v>0.44</v>
      </c>
      <c r="AS202" s="39">
        <v>0.44</v>
      </c>
      <c r="AT202" s="39">
        <v>0.04</v>
      </c>
      <c r="AU202" s="39">
        <v>0.26</v>
      </c>
      <c r="AV202" s="39">
        <v>0.22</v>
      </c>
      <c r="AW202" s="39">
        <v>0.11</v>
      </c>
      <c r="AX202" s="39">
        <v>0.52</v>
      </c>
      <c r="AY202" s="39">
        <v>0</v>
      </c>
      <c r="AZ202" s="39">
        <v>0.26</v>
      </c>
      <c r="BA202" s="39">
        <v>0.04</v>
      </c>
      <c r="BB202" s="39">
        <v>0.63</v>
      </c>
      <c r="BC202" s="39">
        <v>0.33</v>
      </c>
      <c r="BD202" s="39">
        <v>0.56000000000000005</v>
      </c>
      <c r="BE202" s="39">
        <v>0.63</v>
      </c>
      <c r="BF202" s="39">
        <v>0.3</v>
      </c>
      <c r="BG202" s="39">
        <v>0.26</v>
      </c>
      <c r="BH202" s="39">
        <v>0.04</v>
      </c>
      <c r="BI202" s="39">
        <v>0.56000000000000005</v>
      </c>
      <c r="BJ202" s="39">
        <v>0.41</v>
      </c>
      <c r="BK202" s="39">
        <v>0.56000000000000005</v>
      </c>
      <c r="BL202" s="39">
        <v>0.41</v>
      </c>
      <c r="BM202" s="39">
        <v>0.48</v>
      </c>
      <c r="BN202" s="39">
        <v>0.3</v>
      </c>
      <c r="BO202" s="39">
        <v>0.11</v>
      </c>
      <c r="BP202" s="39">
        <v>0.48</v>
      </c>
      <c r="BQ202" s="39">
        <v>0.41</v>
      </c>
      <c r="BR202" s="39">
        <v>0.41</v>
      </c>
      <c r="BS202" s="39">
        <v>0.19</v>
      </c>
      <c r="BT202" s="39">
        <v>0.04</v>
      </c>
      <c r="BU202" s="39">
        <v>0.37</v>
      </c>
      <c r="BV202" s="39">
        <v>0.44</v>
      </c>
      <c r="BW202" s="39">
        <v>0.3</v>
      </c>
      <c r="BX202" s="39">
        <v>0.15</v>
      </c>
      <c r="BY202" s="39">
        <v>0.44</v>
      </c>
      <c r="BZ202" s="39">
        <v>0.3</v>
      </c>
      <c r="CA202" s="39">
        <v>0.22</v>
      </c>
      <c r="CB202" s="39">
        <v>0.11</v>
      </c>
      <c r="CC202" s="39">
        <v>0.37</v>
      </c>
      <c r="CD202" s="39">
        <v>0.35</v>
      </c>
      <c r="CE202" s="39">
        <v>0.36</v>
      </c>
      <c r="CF202" s="39">
        <v>0.26</v>
      </c>
    </row>
    <row r="203" spans="1:84" x14ac:dyDescent="0.25">
      <c r="A203" s="31" t="str">
        <f t="shared" si="3"/>
        <v>ESC MUL AMERICO DIAS DOS SANTOS5º anoA</v>
      </c>
      <c r="B203" s="31" t="s">
        <v>258</v>
      </c>
      <c r="C203" s="31" t="s">
        <v>424</v>
      </c>
      <c r="D203" s="31" t="s">
        <v>501</v>
      </c>
      <c r="E203" s="31" t="s">
        <v>217</v>
      </c>
      <c r="F203" s="31" t="s">
        <v>87</v>
      </c>
      <c r="G203" s="42">
        <v>2</v>
      </c>
      <c r="H203" s="42">
        <v>2</v>
      </c>
      <c r="I203" s="42">
        <v>2</v>
      </c>
      <c r="J203" s="42">
        <v>2</v>
      </c>
      <c r="K203" s="39">
        <v>0.33</v>
      </c>
      <c r="L203" s="39">
        <v>0</v>
      </c>
      <c r="M203" s="39">
        <v>0.33</v>
      </c>
      <c r="N203" s="39">
        <v>0.33</v>
      </c>
      <c r="O203" s="39">
        <v>0</v>
      </c>
      <c r="P203" s="39">
        <v>0.33</v>
      </c>
      <c r="Q203" s="39">
        <v>0</v>
      </c>
      <c r="R203" s="39">
        <v>0.67</v>
      </c>
      <c r="S203" s="39">
        <v>0.33</v>
      </c>
      <c r="T203" s="39">
        <v>0.33</v>
      </c>
      <c r="U203" s="39">
        <v>0</v>
      </c>
      <c r="V203" s="39">
        <v>0</v>
      </c>
      <c r="W203" s="39">
        <v>0</v>
      </c>
      <c r="X203" s="39">
        <v>0</v>
      </c>
      <c r="Y203" s="39">
        <v>0</v>
      </c>
      <c r="Z203" s="39">
        <v>0.33</v>
      </c>
      <c r="AA203" s="39">
        <v>0</v>
      </c>
      <c r="AB203" s="39">
        <v>0.33</v>
      </c>
      <c r="AC203" s="39">
        <v>0.33</v>
      </c>
      <c r="AD203" s="39">
        <v>0</v>
      </c>
      <c r="AE203" s="39">
        <v>0.33</v>
      </c>
      <c r="AF203" s="39">
        <v>0</v>
      </c>
      <c r="AG203" s="39">
        <v>0</v>
      </c>
      <c r="AH203" s="39">
        <v>0</v>
      </c>
      <c r="AI203" s="39">
        <v>0</v>
      </c>
      <c r="AJ203" s="39">
        <v>0.33</v>
      </c>
      <c r="AK203" s="39">
        <v>0</v>
      </c>
      <c r="AL203" s="39">
        <v>0</v>
      </c>
      <c r="AM203" s="39">
        <v>0</v>
      </c>
      <c r="AN203" s="39">
        <v>0</v>
      </c>
      <c r="AO203" s="39">
        <v>0.33</v>
      </c>
      <c r="AP203" s="39">
        <v>0</v>
      </c>
      <c r="AQ203" s="39">
        <v>0</v>
      </c>
      <c r="AR203" s="39">
        <v>0</v>
      </c>
      <c r="AS203" s="39">
        <v>0.33</v>
      </c>
      <c r="AT203" s="39">
        <v>0.33</v>
      </c>
      <c r="AU203" s="39">
        <v>0</v>
      </c>
      <c r="AV203" s="39">
        <v>0.33</v>
      </c>
      <c r="AW203" s="39">
        <v>0</v>
      </c>
      <c r="AX203" s="39">
        <v>0</v>
      </c>
      <c r="AY203" s="39">
        <v>0</v>
      </c>
      <c r="AZ203" s="39">
        <v>0</v>
      </c>
      <c r="BA203" s="39">
        <v>0.33</v>
      </c>
      <c r="BB203" s="39">
        <v>0.33</v>
      </c>
      <c r="BC203" s="39">
        <v>0</v>
      </c>
      <c r="BD203" s="39">
        <v>0.33</v>
      </c>
      <c r="BE203" s="39">
        <v>0.67</v>
      </c>
      <c r="BF203" s="39">
        <v>0.67</v>
      </c>
      <c r="BG203" s="39">
        <v>0</v>
      </c>
      <c r="BH203" s="39">
        <v>0</v>
      </c>
      <c r="BI203" s="39">
        <v>0.33</v>
      </c>
      <c r="BJ203" s="39">
        <v>0</v>
      </c>
      <c r="BK203" s="39">
        <v>0</v>
      </c>
      <c r="BL203" s="39">
        <v>0</v>
      </c>
      <c r="BM203" s="39">
        <v>0.33</v>
      </c>
      <c r="BN203" s="39">
        <v>0</v>
      </c>
      <c r="BO203" s="39">
        <v>0</v>
      </c>
      <c r="BP203" s="39">
        <v>0.33</v>
      </c>
      <c r="BQ203" s="39">
        <v>0.67</v>
      </c>
      <c r="BR203" s="39">
        <v>0.67</v>
      </c>
      <c r="BS203" s="39">
        <v>0</v>
      </c>
      <c r="BT203" s="39">
        <v>0</v>
      </c>
      <c r="BU203" s="39">
        <v>1</v>
      </c>
      <c r="BV203" s="39">
        <v>0.67</v>
      </c>
      <c r="BW203" s="39">
        <v>0</v>
      </c>
      <c r="BX203" s="39">
        <v>0</v>
      </c>
      <c r="BY203" s="39">
        <v>0</v>
      </c>
      <c r="BZ203" s="39">
        <v>0</v>
      </c>
      <c r="CA203" s="39">
        <v>0.33</v>
      </c>
      <c r="CB203" s="39">
        <v>0</v>
      </c>
      <c r="CC203" s="39">
        <v>0.18</v>
      </c>
      <c r="CD203" s="39">
        <v>0.1</v>
      </c>
      <c r="CE203" s="39">
        <v>0.23</v>
      </c>
      <c r="CF203" s="39">
        <v>0.2</v>
      </c>
    </row>
    <row r="204" spans="1:84" x14ac:dyDescent="0.25">
      <c r="A204" s="31" t="str">
        <f t="shared" si="3"/>
        <v>ESC MUN JUVENCIA URCINO DE SANTANA5º ano52.01</v>
      </c>
      <c r="B204" s="31" t="s">
        <v>258</v>
      </c>
      <c r="C204" s="31" t="s">
        <v>262</v>
      </c>
      <c r="D204" s="31" t="s">
        <v>438</v>
      </c>
      <c r="E204" s="31" t="s">
        <v>217</v>
      </c>
      <c r="F204" s="31" t="s">
        <v>312</v>
      </c>
      <c r="G204" s="42">
        <v>6</v>
      </c>
      <c r="H204" s="42">
        <v>6</v>
      </c>
      <c r="I204" s="42">
        <v>5</v>
      </c>
      <c r="J204" s="42">
        <v>5</v>
      </c>
      <c r="K204" s="39">
        <v>1</v>
      </c>
      <c r="L204" s="39">
        <v>0.33</v>
      </c>
      <c r="M204" s="39">
        <v>0.17</v>
      </c>
      <c r="N204" s="39">
        <v>0</v>
      </c>
      <c r="O204" s="39">
        <v>0.67</v>
      </c>
      <c r="P204" s="39">
        <v>0</v>
      </c>
      <c r="Q204" s="39">
        <v>0.33</v>
      </c>
      <c r="R204" s="39">
        <v>0.17</v>
      </c>
      <c r="S204" s="39">
        <v>0.33</v>
      </c>
      <c r="T204" s="39">
        <v>0.17</v>
      </c>
      <c r="U204" s="39">
        <v>0.67</v>
      </c>
      <c r="V204" s="39">
        <v>0</v>
      </c>
      <c r="W204" s="39">
        <v>0.17</v>
      </c>
      <c r="X204" s="39">
        <v>0.33</v>
      </c>
      <c r="Y204" s="39">
        <v>0.17</v>
      </c>
      <c r="Z204" s="39">
        <v>0</v>
      </c>
      <c r="AA204" s="39">
        <v>0.17</v>
      </c>
      <c r="AB204" s="39">
        <v>0.17</v>
      </c>
      <c r="AC204" s="39">
        <v>0.67</v>
      </c>
      <c r="AD204" s="39">
        <v>0.17</v>
      </c>
      <c r="AE204" s="39">
        <v>0.5</v>
      </c>
      <c r="AF204" s="39">
        <v>0.5</v>
      </c>
      <c r="AG204" s="39">
        <v>0</v>
      </c>
      <c r="AH204" s="39">
        <v>0</v>
      </c>
      <c r="AI204" s="39">
        <v>0</v>
      </c>
      <c r="AJ204" s="39">
        <v>0.5</v>
      </c>
      <c r="AK204" s="39">
        <v>0.5</v>
      </c>
      <c r="AL204" s="39">
        <v>0.5</v>
      </c>
      <c r="AM204" s="39">
        <v>0</v>
      </c>
      <c r="AN204" s="39">
        <v>0</v>
      </c>
      <c r="AO204" s="39">
        <v>0.5</v>
      </c>
      <c r="AP204" s="39">
        <v>0</v>
      </c>
      <c r="AQ204" s="39">
        <v>0.17</v>
      </c>
      <c r="AR204" s="39">
        <v>0.17</v>
      </c>
      <c r="AS204" s="39">
        <v>0.33</v>
      </c>
      <c r="AT204" s="39">
        <v>0.5</v>
      </c>
      <c r="AU204" s="39">
        <v>0</v>
      </c>
      <c r="AV204" s="39">
        <v>0.67</v>
      </c>
      <c r="AW204" s="39">
        <v>0</v>
      </c>
      <c r="AX204" s="39">
        <v>0.67</v>
      </c>
      <c r="AY204" s="39">
        <v>0.33</v>
      </c>
      <c r="AZ204" s="39">
        <v>0</v>
      </c>
      <c r="BA204" s="39">
        <v>0</v>
      </c>
      <c r="BB204" s="39">
        <v>0.67</v>
      </c>
      <c r="BC204" s="39">
        <v>0.5</v>
      </c>
      <c r="BD204" s="39">
        <v>0.67</v>
      </c>
      <c r="BE204" s="39">
        <v>0.67</v>
      </c>
      <c r="BF204" s="39">
        <v>0.33</v>
      </c>
      <c r="BG204" s="39">
        <v>0</v>
      </c>
      <c r="BH204" s="39">
        <v>0.17</v>
      </c>
      <c r="BI204" s="39">
        <v>0.17</v>
      </c>
      <c r="BJ204" s="39">
        <v>0.17</v>
      </c>
      <c r="BK204" s="39">
        <v>0.5</v>
      </c>
      <c r="BL204" s="39">
        <v>0.5</v>
      </c>
      <c r="BM204" s="39">
        <v>0.5</v>
      </c>
      <c r="BN204" s="39">
        <v>0.5</v>
      </c>
      <c r="BO204" s="39">
        <v>0.33</v>
      </c>
      <c r="BP204" s="39">
        <v>0.67</v>
      </c>
      <c r="BQ204" s="39">
        <v>0.67</v>
      </c>
      <c r="BR204" s="39">
        <v>0.17</v>
      </c>
      <c r="BS204" s="39">
        <v>0.33</v>
      </c>
      <c r="BT204" s="39">
        <v>0.33</v>
      </c>
      <c r="BU204" s="39">
        <v>0.67</v>
      </c>
      <c r="BV204" s="39">
        <v>0.5</v>
      </c>
      <c r="BW204" s="39">
        <v>0</v>
      </c>
      <c r="BX204" s="39">
        <v>0.33</v>
      </c>
      <c r="BY204" s="39">
        <v>0</v>
      </c>
      <c r="BZ204" s="39">
        <v>0.33</v>
      </c>
      <c r="CA204" s="39">
        <v>0.33</v>
      </c>
      <c r="CB204" s="39">
        <v>0.33</v>
      </c>
      <c r="CC204" s="39">
        <v>0.28000000000000003</v>
      </c>
      <c r="CD204" s="39">
        <v>0.28000000000000003</v>
      </c>
      <c r="CE204" s="39">
        <v>0.38</v>
      </c>
      <c r="CF204" s="39">
        <v>0.32</v>
      </c>
    </row>
    <row r="205" spans="1:84" x14ac:dyDescent="0.25">
      <c r="A205" s="31" t="str">
        <f t="shared" si="3"/>
        <v>ESC MUL RAIMUNDO CORDEIRO DE OLIVEIRA5º anoB</v>
      </c>
      <c r="B205" s="31" t="s">
        <v>258</v>
      </c>
      <c r="C205" s="31" t="s">
        <v>259</v>
      </c>
      <c r="D205" s="31" t="s">
        <v>260</v>
      </c>
      <c r="E205" s="31" t="s">
        <v>217</v>
      </c>
      <c r="F205" s="31" t="s">
        <v>100</v>
      </c>
      <c r="G205" s="42">
        <v>12</v>
      </c>
      <c r="H205" s="42">
        <v>12</v>
      </c>
      <c r="I205" s="42">
        <v>12</v>
      </c>
      <c r="J205" s="42">
        <v>12</v>
      </c>
      <c r="K205" s="39">
        <v>0.08</v>
      </c>
      <c r="L205" s="39">
        <v>0.17</v>
      </c>
      <c r="M205" s="39">
        <v>0.08</v>
      </c>
      <c r="N205" s="39">
        <v>0.42</v>
      </c>
      <c r="O205" s="39">
        <v>0.33</v>
      </c>
      <c r="P205" s="39">
        <v>0.17</v>
      </c>
      <c r="Q205" s="39">
        <v>0.08</v>
      </c>
      <c r="R205" s="39">
        <v>0.08</v>
      </c>
      <c r="S205" s="39">
        <v>0.33</v>
      </c>
      <c r="T205" s="39">
        <v>0.17</v>
      </c>
      <c r="U205" s="39">
        <v>0.25</v>
      </c>
      <c r="V205" s="39">
        <v>0.25</v>
      </c>
      <c r="W205" s="39">
        <v>0.5</v>
      </c>
      <c r="X205" s="39">
        <v>0.57999999999999996</v>
      </c>
      <c r="Y205" s="39">
        <v>0.57999999999999996</v>
      </c>
      <c r="Z205" s="39">
        <v>0.25</v>
      </c>
      <c r="AA205" s="39">
        <v>0.17</v>
      </c>
      <c r="AB205" s="39">
        <v>0</v>
      </c>
      <c r="AC205" s="39">
        <v>0.42</v>
      </c>
      <c r="AD205" s="39">
        <v>0.42</v>
      </c>
      <c r="AE205" s="39">
        <v>0.67</v>
      </c>
      <c r="AF205" s="39">
        <v>0.75</v>
      </c>
      <c r="AG205" s="39">
        <v>0.08</v>
      </c>
      <c r="AH205" s="39">
        <v>0.08</v>
      </c>
      <c r="AI205" s="39">
        <v>0.08</v>
      </c>
      <c r="AJ205" s="39">
        <v>0.08</v>
      </c>
      <c r="AK205" s="39">
        <v>0.57999999999999996</v>
      </c>
      <c r="AL205" s="39">
        <v>0.42</v>
      </c>
      <c r="AM205" s="39">
        <v>0.08</v>
      </c>
      <c r="AN205" s="39">
        <v>0</v>
      </c>
      <c r="AO205" s="39">
        <v>0.33</v>
      </c>
      <c r="AP205" s="39">
        <v>0.17</v>
      </c>
      <c r="AQ205" s="39">
        <v>0.25</v>
      </c>
      <c r="AR205" s="39">
        <v>0.57999999999999996</v>
      </c>
      <c r="AS205" s="39">
        <v>0.5</v>
      </c>
      <c r="AT205" s="39">
        <v>0.08</v>
      </c>
      <c r="AU205" s="39">
        <v>0.25</v>
      </c>
      <c r="AV205" s="39">
        <v>0</v>
      </c>
      <c r="AW205" s="39">
        <v>0.25</v>
      </c>
      <c r="AX205" s="39">
        <v>0.33</v>
      </c>
      <c r="AY205" s="39">
        <v>0.08</v>
      </c>
      <c r="AZ205" s="39">
        <v>0.17</v>
      </c>
      <c r="BA205" s="39">
        <v>0.08</v>
      </c>
      <c r="BB205" s="39">
        <v>0.67</v>
      </c>
      <c r="BC205" s="39">
        <v>0.5</v>
      </c>
      <c r="BD205" s="39">
        <v>0.57999999999999996</v>
      </c>
      <c r="BE205" s="39">
        <v>1</v>
      </c>
      <c r="BF205" s="39">
        <v>0.67</v>
      </c>
      <c r="BG205" s="39">
        <v>0.25</v>
      </c>
      <c r="BH205" s="39">
        <v>0</v>
      </c>
      <c r="BI205" s="39">
        <v>0.57999999999999996</v>
      </c>
      <c r="BJ205" s="39">
        <v>0.33</v>
      </c>
      <c r="BK205" s="39">
        <v>0.67</v>
      </c>
      <c r="BL205" s="39">
        <v>0.75</v>
      </c>
      <c r="BM205" s="39">
        <v>0.25</v>
      </c>
      <c r="BN205" s="39">
        <v>0.08</v>
      </c>
      <c r="BO205" s="39">
        <v>0.17</v>
      </c>
      <c r="BP205" s="39">
        <v>0.67</v>
      </c>
      <c r="BQ205" s="39">
        <v>0.57999999999999996</v>
      </c>
      <c r="BR205" s="39">
        <v>0.17</v>
      </c>
      <c r="BS205" s="39">
        <v>0.25</v>
      </c>
      <c r="BT205" s="39">
        <v>0.33</v>
      </c>
      <c r="BU205" s="39">
        <v>0.57999999999999996</v>
      </c>
      <c r="BV205" s="39">
        <v>0.25</v>
      </c>
      <c r="BW205" s="39">
        <v>0.57999999999999996</v>
      </c>
      <c r="BX205" s="39">
        <v>0.17</v>
      </c>
      <c r="BY205" s="39">
        <v>0.67</v>
      </c>
      <c r="BZ205" s="39">
        <v>0.17</v>
      </c>
      <c r="CA205" s="39">
        <v>0.5</v>
      </c>
      <c r="CB205" s="39">
        <v>0.33</v>
      </c>
      <c r="CC205" s="39">
        <v>0.27</v>
      </c>
      <c r="CD205" s="39">
        <v>0.28000000000000003</v>
      </c>
      <c r="CE205" s="39">
        <v>0.41</v>
      </c>
      <c r="CF205" s="39">
        <v>0.38</v>
      </c>
    </row>
    <row r="206" spans="1:84" x14ac:dyDescent="0.25">
      <c r="A206" s="31" t="str">
        <f t="shared" si="3"/>
        <v>ESC MUN JOSE DE ALMEIDA5º ano52.01</v>
      </c>
      <c r="B206" s="31" t="s">
        <v>258</v>
      </c>
      <c r="C206" s="31" t="s">
        <v>262</v>
      </c>
      <c r="D206" s="31" t="s">
        <v>440</v>
      </c>
      <c r="E206" s="31" t="s">
        <v>217</v>
      </c>
      <c r="F206" s="31" t="s">
        <v>312</v>
      </c>
      <c r="G206" s="42">
        <v>28</v>
      </c>
      <c r="H206" s="42">
        <v>28</v>
      </c>
      <c r="I206" s="42">
        <v>28</v>
      </c>
      <c r="J206" s="42">
        <v>28</v>
      </c>
      <c r="K206" s="39">
        <v>0.79</v>
      </c>
      <c r="L206" s="39">
        <v>0.43</v>
      </c>
      <c r="M206" s="39">
        <v>0.21</v>
      </c>
      <c r="N206" s="39">
        <v>0.25</v>
      </c>
      <c r="O206" s="39">
        <v>0.39</v>
      </c>
      <c r="P206" s="39">
        <v>0.21</v>
      </c>
      <c r="Q206" s="39">
        <v>0.5</v>
      </c>
      <c r="R206" s="39">
        <v>0.36</v>
      </c>
      <c r="S206" s="39">
        <v>0.25</v>
      </c>
      <c r="T206" s="39">
        <v>0.46</v>
      </c>
      <c r="U206" s="39">
        <v>0.64</v>
      </c>
      <c r="V206" s="39">
        <v>0.32</v>
      </c>
      <c r="W206" s="39">
        <v>0.32</v>
      </c>
      <c r="X206" s="39">
        <v>0.64</v>
      </c>
      <c r="Y206" s="39">
        <v>0.56999999999999995</v>
      </c>
      <c r="Z206" s="39">
        <v>0.28999999999999998</v>
      </c>
      <c r="AA206" s="39">
        <v>0.32</v>
      </c>
      <c r="AB206" s="39">
        <v>0.14000000000000001</v>
      </c>
      <c r="AC206" s="39">
        <v>0.21</v>
      </c>
      <c r="AD206" s="39">
        <v>0.68</v>
      </c>
      <c r="AE206" s="39">
        <v>0.61</v>
      </c>
      <c r="AF206" s="39">
        <v>0.61</v>
      </c>
      <c r="AG206" s="39">
        <v>0.28999999999999998</v>
      </c>
      <c r="AH206" s="39">
        <v>0.18</v>
      </c>
      <c r="AI206" s="39">
        <v>0.28999999999999998</v>
      </c>
      <c r="AJ206" s="39">
        <v>0.36</v>
      </c>
      <c r="AK206" s="39">
        <v>0.43</v>
      </c>
      <c r="AL206" s="39">
        <v>0.46</v>
      </c>
      <c r="AM206" s="39">
        <v>0.61</v>
      </c>
      <c r="AN206" s="39">
        <v>0.39</v>
      </c>
      <c r="AO206" s="39">
        <v>0.21</v>
      </c>
      <c r="AP206" s="39">
        <v>0.21</v>
      </c>
      <c r="AQ206" s="39">
        <v>0.32</v>
      </c>
      <c r="AR206" s="39">
        <v>0.43</v>
      </c>
      <c r="AS206" s="39">
        <v>0.56999999999999995</v>
      </c>
      <c r="AT206" s="39">
        <v>0.14000000000000001</v>
      </c>
      <c r="AU206" s="39">
        <v>0.18</v>
      </c>
      <c r="AV206" s="39">
        <v>0.21</v>
      </c>
      <c r="AW206" s="39">
        <v>0.21</v>
      </c>
      <c r="AX206" s="39">
        <v>0.43</v>
      </c>
      <c r="AY206" s="39">
        <v>0.25</v>
      </c>
      <c r="AZ206" s="39">
        <v>0.28999999999999998</v>
      </c>
      <c r="BA206" s="39">
        <v>0.25</v>
      </c>
      <c r="BB206" s="39">
        <v>0.71</v>
      </c>
      <c r="BC206" s="39">
        <v>0.25</v>
      </c>
      <c r="BD206" s="39">
        <v>0.56999999999999995</v>
      </c>
      <c r="BE206" s="39">
        <v>0.79</v>
      </c>
      <c r="BF206" s="39">
        <v>0.64</v>
      </c>
      <c r="BG206" s="39">
        <v>0.68</v>
      </c>
      <c r="BH206" s="39">
        <v>7.0000000000000007E-2</v>
      </c>
      <c r="BI206" s="39">
        <v>0.56999999999999995</v>
      </c>
      <c r="BJ206" s="39">
        <v>0.28999999999999998</v>
      </c>
      <c r="BK206" s="39">
        <v>0.46</v>
      </c>
      <c r="BL206" s="39">
        <v>0.61</v>
      </c>
      <c r="BM206" s="39">
        <v>0.71</v>
      </c>
      <c r="BN206" s="39">
        <v>0.32</v>
      </c>
      <c r="BO206" s="39">
        <v>0.14000000000000001</v>
      </c>
      <c r="BP206" s="39">
        <v>0.68</v>
      </c>
      <c r="BQ206" s="39">
        <v>0.89</v>
      </c>
      <c r="BR206" s="39">
        <v>0.39</v>
      </c>
      <c r="BS206" s="39">
        <v>0.21</v>
      </c>
      <c r="BT206" s="39">
        <v>0.28999999999999998</v>
      </c>
      <c r="BU206" s="39">
        <v>0.68</v>
      </c>
      <c r="BV206" s="39">
        <v>0.46</v>
      </c>
      <c r="BW206" s="39">
        <v>0.18</v>
      </c>
      <c r="BX206" s="39">
        <v>7.0000000000000007E-2</v>
      </c>
      <c r="BY206" s="39">
        <v>0.21</v>
      </c>
      <c r="BZ206" s="39">
        <v>0.21</v>
      </c>
      <c r="CA206" s="39">
        <v>0.21</v>
      </c>
      <c r="CB206" s="39">
        <v>0.11</v>
      </c>
      <c r="CC206" s="39">
        <v>0.4</v>
      </c>
      <c r="CD206" s="39">
        <v>0.36</v>
      </c>
      <c r="CE206" s="39">
        <v>0.48</v>
      </c>
      <c r="CF206" s="39">
        <v>0.26</v>
      </c>
    </row>
    <row r="207" spans="1:84" x14ac:dyDescent="0.25">
      <c r="A207" s="31" t="str">
        <f t="shared" si="3"/>
        <v>ESC MUN JOSE DE ALMEIDA5º ano52.02</v>
      </c>
      <c r="B207" s="31" t="s">
        <v>258</v>
      </c>
      <c r="C207" s="31" t="s">
        <v>262</v>
      </c>
      <c r="D207" s="31" t="s">
        <v>440</v>
      </c>
      <c r="E207" s="31" t="s">
        <v>217</v>
      </c>
      <c r="F207" s="31" t="s">
        <v>313</v>
      </c>
      <c r="G207" s="42">
        <v>22</v>
      </c>
      <c r="H207" s="42">
        <v>22</v>
      </c>
      <c r="I207" s="42">
        <v>22</v>
      </c>
      <c r="J207" s="42">
        <v>22</v>
      </c>
      <c r="K207" s="39">
        <v>0.23</v>
      </c>
      <c r="L207" s="39">
        <v>0.27</v>
      </c>
      <c r="M207" s="39">
        <v>0.32</v>
      </c>
      <c r="N207" s="39">
        <v>0.32</v>
      </c>
      <c r="O207" s="39">
        <v>0.36</v>
      </c>
      <c r="P207" s="39">
        <v>0.36</v>
      </c>
      <c r="Q207" s="39">
        <v>0.55000000000000004</v>
      </c>
      <c r="R207" s="39">
        <v>0.41</v>
      </c>
      <c r="S207" s="39">
        <v>0.27</v>
      </c>
      <c r="T207" s="39">
        <v>0.27</v>
      </c>
      <c r="U207" s="39">
        <v>0.59</v>
      </c>
      <c r="V207" s="39">
        <v>0.45</v>
      </c>
      <c r="W207" s="39">
        <v>0.36</v>
      </c>
      <c r="X207" s="39">
        <v>0.45</v>
      </c>
      <c r="Y207" s="39">
        <v>0.45</v>
      </c>
      <c r="Z207" s="39">
        <v>0.27</v>
      </c>
      <c r="AA207" s="39">
        <v>0.36</v>
      </c>
      <c r="AB207" s="39">
        <v>0.14000000000000001</v>
      </c>
      <c r="AC207" s="39">
        <v>0.27</v>
      </c>
      <c r="AD207" s="39">
        <v>0.59</v>
      </c>
      <c r="AE207" s="39">
        <v>0.41</v>
      </c>
      <c r="AF207" s="39">
        <v>0.32</v>
      </c>
      <c r="AG207" s="39">
        <v>0.14000000000000001</v>
      </c>
      <c r="AH207" s="39">
        <v>0.23</v>
      </c>
      <c r="AI207" s="39">
        <v>0.32</v>
      </c>
      <c r="AJ207" s="39">
        <v>0.36</v>
      </c>
      <c r="AK207" s="39">
        <v>0.73</v>
      </c>
      <c r="AL207" s="39">
        <v>0.45</v>
      </c>
      <c r="AM207" s="39">
        <v>0.41</v>
      </c>
      <c r="AN207" s="39">
        <v>0.27</v>
      </c>
      <c r="AO207" s="39">
        <v>0.41</v>
      </c>
      <c r="AP207" s="39">
        <v>0.09</v>
      </c>
      <c r="AQ207" s="39">
        <v>0.36</v>
      </c>
      <c r="AR207" s="39">
        <v>0.36</v>
      </c>
      <c r="AS207" s="39">
        <v>0.59</v>
      </c>
      <c r="AT207" s="39">
        <v>0.27</v>
      </c>
      <c r="AU207" s="39">
        <v>0.23</v>
      </c>
      <c r="AV207" s="39">
        <v>0.27</v>
      </c>
      <c r="AW207" s="39">
        <v>0.36</v>
      </c>
      <c r="AX207" s="39">
        <v>0.27</v>
      </c>
      <c r="AY207" s="39">
        <v>0.27</v>
      </c>
      <c r="AZ207" s="39">
        <v>0.32</v>
      </c>
      <c r="BA207" s="39">
        <v>0.18</v>
      </c>
      <c r="BB207" s="39">
        <v>0.68</v>
      </c>
      <c r="BC207" s="39">
        <v>0.18</v>
      </c>
      <c r="BD207" s="39">
        <v>0.55000000000000004</v>
      </c>
      <c r="BE207" s="39">
        <v>0.73</v>
      </c>
      <c r="BF207" s="39">
        <v>0.5</v>
      </c>
      <c r="BG207" s="39">
        <v>0.45</v>
      </c>
      <c r="BH207" s="39">
        <v>0.09</v>
      </c>
      <c r="BI207" s="39">
        <v>0.68</v>
      </c>
      <c r="BJ207" s="39">
        <v>0.32</v>
      </c>
      <c r="BK207" s="39">
        <v>0.5</v>
      </c>
      <c r="BL207" s="39">
        <v>0.64</v>
      </c>
      <c r="BM207" s="39">
        <v>0.32</v>
      </c>
      <c r="BN207" s="39">
        <v>0.23</v>
      </c>
      <c r="BO207" s="39">
        <v>0.05</v>
      </c>
      <c r="BP207" s="39">
        <v>0.45</v>
      </c>
      <c r="BQ207" s="39">
        <v>0.55000000000000004</v>
      </c>
      <c r="BR207" s="39">
        <v>0.27</v>
      </c>
      <c r="BS207" s="39">
        <v>0.32</v>
      </c>
      <c r="BT207" s="39">
        <v>0.09</v>
      </c>
      <c r="BU207" s="39">
        <v>0.64</v>
      </c>
      <c r="BV207" s="39">
        <v>0.32</v>
      </c>
      <c r="BW207" s="39">
        <v>0.27</v>
      </c>
      <c r="BX207" s="39">
        <v>0.18</v>
      </c>
      <c r="BY207" s="39">
        <v>0.27</v>
      </c>
      <c r="BZ207" s="39">
        <v>0.23</v>
      </c>
      <c r="CA207" s="39">
        <v>0.32</v>
      </c>
      <c r="CB207" s="39">
        <v>0.14000000000000001</v>
      </c>
      <c r="CC207" s="39">
        <v>0.37</v>
      </c>
      <c r="CD207" s="39">
        <v>0.34</v>
      </c>
      <c r="CE207" s="39">
        <v>0.4</v>
      </c>
      <c r="CF207" s="39">
        <v>0.28000000000000003</v>
      </c>
    </row>
    <row r="208" spans="1:84" x14ac:dyDescent="0.25">
      <c r="A208" s="31" t="str">
        <f t="shared" si="3"/>
        <v>ESCOLA MUNICIPAL CONTAGEM5º anoA</v>
      </c>
      <c r="B208" s="31" t="s">
        <v>258</v>
      </c>
      <c r="C208" s="31" t="s">
        <v>589</v>
      </c>
      <c r="D208" s="31" t="s">
        <v>502</v>
      </c>
      <c r="E208" s="31" t="s">
        <v>217</v>
      </c>
      <c r="F208" s="31" t="s">
        <v>87</v>
      </c>
      <c r="G208" s="42">
        <v>3</v>
      </c>
      <c r="H208" s="42">
        <v>3</v>
      </c>
      <c r="I208" s="42">
        <v>3</v>
      </c>
      <c r="J208" s="42">
        <v>3</v>
      </c>
      <c r="K208" s="39">
        <v>0</v>
      </c>
      <c r="L208" s="39">
        <v>0</v>
      </c>
      <c r="M208" s="39">
        <v>0</v>
      </c>
      <c r="N208" s="39">
        <v>0</v>
      </c>
      <c r="O208" s="39">
        <v>0.33</v>
      </c>
      <c r="P208" s="39">
        <v>0</v>
      </c>
      <c r="Q208" s="39">
        <v>0.33</v>
      </c>
      <c r="R208" s="39">
        <v>0</v>
      </c>
      <c r="S208" s="39">
        <v>0</v>
      </c>
      <c r="T208" s="39">
        <v>0</v>
      </c>
      <c r="U208" s="39">
        <v>0.33</v>
      </c>
      <c r="V208" s="39">
        <v>0.67</v>
      </c>
      <c r="W208" s="39">
        <v>0</v>
      </c>
      <c r="X208" s="39">
        <v>0.33</v>
      </c>
      <c r="Y208" s="39">
        <v>0</v>
      </c>
      <c r="Z208" s="39">
        <v>0</v>
      </c>
      <c r="AA208" s="39">
        <v>0.33</v>
      </c>
      <c r="AB208" s="39">
        <v>0.33</v>
      </c>
      <c r="AC208" s="39">
        <v>0</v>
      </c>
      <c r="AD208" s="39">
        <v>0</v>
      </c>
      <c r="AE208" s="39">
        <v>0.33</v>
      </c>
      <c r="AF208" s="39">
        <v>0.33</v>
      </c>
      <c r="AG208" s="39">
        <v>0</v>
      </c>
      <c r="AH208" s="39">
        <v>0</v>
      </c>
      <c r="AI208" s="39">
        <v>0</v>
      </c>
      <c r="AJ208" s="39">
        <v>0</v>
      </c>
      <c r="AK208" s="39">
        <v>0.67</v>
      </c>
      <c r="AL208" s="39">
        <v>0</v>
      </c>
      <c r="AM208" s="39">
        <v>0.33</v>
      </c>
      <c r="AN208" s="39">
        <v>0.33</v>
      </c>
      <c r="AO208" s="39">
        <v>0</v>
      </c>
      <c r="AP208" s="39">
        <v>0.67</v>
      </c>
      <c r="AQ208" s="39">
        <v>0</v>
      </c>
      <c r="AR208" s="39">
        <v>0.33</v>
      </c>
      <c r="AS208" s="39">
        <v>0</v>
      </c>
      <c r="AT208" s="39">
        <v>0.33</v>
      </c>
      <c r="AU208" s="39">
        <v>0.67</v>
      </c>
      <c r="AV208" s="39">
        <v>0</v>
      </c>
      <c r="AW208" s="39">
        <v>0</v>
      </c>
      <c r="AX208" s="39">
        <v>0</v>
      </c>
      <c r="AY208" s="39">
        <v>0</v>
      </c>
      <c r="AZ208" s="39">
        <v>0.67</v>
      </c>
      <c r="BA208" s="39">
        <v>0</v>
      </c>
      <c r="BB208" s="39">
        <v>0.33</v>
      </c>
      <c r="BC208" s="39">
        <v>0.33</v>
      </c>
      <c r="BD208" s="39">
        <v>0.33</v>
      </c>
      <c r="BE208" s="39">
        <v>0</v>
      </c>
      <c r="BF208" s="39">
        <v>0.67</v>
      </c>
      <c r="BG208" s="39">
        <v>0.33</v>
      </c>
      <c r="BH208" s="39">
        <v>0</v>
      </c>
      <c r="BI208" s="39">
        <v>0.33</v>
      </c>
      <c r="BJ208" s="39">
        <v>0</v>
      </c>
      <c r="BK208" s="39">
        <v>0.33</v>
      </c>
      <c r="BL208" s="39">
        <v>0</v>
      </c>
      <c r="BM208" s="39">
        <v>0.33</v>
      </c>
      <c r="BN208" s="39">
        <v>0</v>
      </c>
      <c r="BO208" s="39">
        <v>0.33</v>
      </c>
      <c r="BP208" s="39">
        <v>1</v>
      </c>
      <c r="BQ208" s="39">
        <v>0.67</v>
      </c>
      <c r="BR208" s="39">
        <v>0.33</v>
      </c>
      <c r="BS208" s="39">
        <v>0.67</v>
      </c>
      <c r="BT208" s="39">
        <v>0.33</v>
      </c>
      <c r="BU208" s="39">
        <v>0</v>
      </c>
      <c r="BV208" s="39">
        <v>0.33</v>
      </c>
      <c r="BW208" s="39">
        <v>0.33</v>
      </c>
      <c r="BX208" s="39">
        <v>0</v>
      </c>
      <c r="BY208" s="39">
        <v>0.33</v>
      </c>
      <c r="BZ208" s="39">
        <v>0.33</v>
      </c>
      <c r="CA208" s="39">
        <v>0</v>
      </c>
      <c r="CB208" s="39">
        <v>0.33</v>
      </c>
      <c r="CC208" s="39">
        <v>0.13</v>
      </c>
      <c r="CD208" s="39">
        <v>0.2</v>
      </c>
      <c r="CE208" s="39">
        <v>0.3</v>
      </c>
      <c r="CF208" s="39">
        <v>0.27</v>
      </c>
    </row>
    <row r="209" spans="1:84" x14ac:dyDescent="0.25">
      <c r="A209" s="31" t="str">
        <f t="shared" si="3"/>
        <v>ESCOLA MUNICIPAL SANTA LUZIA5º anoA</v>
      </c>
      <c r="B209" s="31" t="s">
        <v>78</v>
      </c>
      <c r="C209" s="31" t="s">
        <v>604</v>
      </c>
      <c r="D209" s="31" t="s">
        <v>231</v>
      </c>
      <c r="E209" s="31" t="s">
        <v>217</v>
      </c>
      <c r="F209" s="31" t="s">
        <v>87</v>
      </c>
      <c r="G209" s="42">
        <v>32</v>
      </c>
      <c r="H209" s="42">
        <v>32</v>
      </c>
      <c r="I209" s="42">
        <v>32</v>
      </c>
      <c r="J209" s="42">
        <v>32</v>
      </c>
      <c r="K209" s="39">
        <v>0.03</v>
      </c>
      <c r="L209" s="39">
        <v>0.25</v>
      </c>
      <c r="M209" s="39">
        <v>0.31</v>
      </c>
      <c r="N209" s="39">
        <v>0.28000000000000003</v>
      </c>
      <c r="O209" s="39">
        <v>0.38</v>
      </c>
      <c r="P209" s="39">
        <v>0.13</v>
      </c>
      <c r="Q209" s="39">
        <v>0.34</v>
      </c>
      <c r="R209" s="39">
        <v>0.22</v>
      </c>
      <c r="S209" s="39">
        <v>0.25</v>
      </c>
      <c r="T209" s="39">
        <v>0.28000000000000003</v>
      </c>
      <c r="U209" s="39">
        <v>0.47</v>
      </c>
      <c r="V209" s="39">
        <v>0.41</v>
      </c>
      <c r="W209" s="39">
        <v>0.25</v>
      </c>
      <c r="X209" s="39">
        <v>0.31</v>
      </c>
      <c r="Y209" s="39">
        <v>0.41</v>
      </c>
      <c r="Z209" s="39">
        <v>0.28000000000000003</v>
      </c>
      <c r="AA209" s="39">
        <v>0.66</v>
      </c>
      <c r="AB209" s="39">
        <v>0.19</v>
      </c>
      <c r="AC209" s="39">
        <v>0.19</v>
      </c>
      <c r="AD209" s="39">
        <v>0.53</v>
      </c>
      <c r="AE209" s="39">
        <v>0.28000000000000003</v>
      </c>
      <c r="AF209" s="39">
        <v>0.5</v>
      </c>
      <c r="AG209" s="39">
        <v>0.16</v>
      </c>
      <c r="AH209" s="39">
        <v>0.34</v>
      </c>
      <c r="AI209" s="39">
        <v>0.25</v>
      </c>
      <c r="AJ209" s="39">
        <v>0.44</v>
      </c>
      <c r="AK209" s="39">
        <v>0.41</v>
      </c>
      <c r="AL209" s="39">
        <v>0.41</v>
      </c>
      <c r="AM209" s="39">
        <v>0.44</v>
      </c>
      <c r="AN209" s="39">
        <v>0.16</v>
      </c>
      <c r="AO209" s="39">
        <v>0.25</v>
      </c>
      <c r="AP209" s="39">
        <v>0.25</v>
      </c>
      <c r="AQ209" s="39">
        <v>0.19</v>
      </c>
      <c r="AR209" s="39">
        <v>0.38</v>
      </c>
      <c r="AS209" s="39">
        <v>0.25</v>
      </c>
      <c r="AT209" s="39">
        <v>0.28000000000000003</v>
      </c>
      <c r="AU209" s="39">
        <v>0.16</v>
      </c>
      <c r="AV209" s="39">
        <v>0.16</v>
      </c>
      <c r="AW209" s="39">
        <v>0.16</v>
      </c>
      <c r="AX209" s="39">
        <v>0.31</v>
      </c>
      <c r="AY209" s="39">
        <v>0.31</v>
      </c>
      <c r="AZ209" s="39">
        <v>0.47</v>
      </c>
      <c r="BA209" s="39">
        <v>0.31</v>
      </c>
      <c r="BB209" s="39">
        <v>0.75</v>
      </c>
      <c r="BC209" s="39">
        <v>0.41</v>
      </c>
      <c r="BD209" s="39">
        <v>0.69</v>
      </c>
      <c r="BE209" s="39">
        <v>0.44</v>
      </c>
      <c r="BF209" s="39">
        <v>0.44</v>
      </c>
      <c r="BG209" s="39">
        <v>0.13</v>
      </c>
      <c r="BH209" s="39">
        <v>0.19</v>
      </c>
      <c r="BI209" s="39">
        <v>0.47</v>
      </c>
      <c r="BJ209" s="39">
        <v>0.34</v>
      </c>
      <c r="BK209" s="39">
        <v>0.56000000000000005</v>
      </c>
      <c r="BL209" s="39">
        <v>0.47</v>
      </c>
      <c r="BM209" s="39">
        <v>0.34</v>
      </c>
      <c r="BN209" s="39">
        <v>0.13</v>
      </c>
      <c r="BO209" s="39">
        <v>0.16</v>
      </c>
      <c r="BP209" s="39">
        <v>0.59</v>
      </c>
      <c r="BQ209" s="39">
        <v>0.38</v>
      </c>
      <c r="BR209" s="39">
        <v>0.19</v>
      </c>
      <c r="BS209" s="39">
        <v>0.31</v>
      </c>
      <c r="BT209" s="39">
        <v>0.16</v>
      </c>
      <c r="BU209" s="39">
        <v>0.63</v>
      </c>
      <c r="BV209" s="39">
        <v>0.34</v>
      </c>
      <c r="BW209" s="39">
        <v>0.25</v>
      </c>
      <c r="BX209" s="39">
        <v>0.09</v>
      </c>
      <c r="BY209" s="39">
        <v>0.19</v>
      </c>
      <c r="BZ209" s="39">
        <v>0.31</v>
      </c>
      <c r="CA209" s="39">
        <v>0.25</v>
      </c>
      <c r="CB209" s="39">
        <v>0.16</v>
      </c>
      <c r="CC209" s="39">
        <v>0.31</v>
      </c>
      <c r="CD209" s="39">
        <v>0.28999999999999998</v>
      </c>
      <c r="CE209" s="39">
        <v>0.39</v>
      </c>
      <c r="CF209" s="39">
        <v>0.27</v>
      </c>
    </row>
    <row r="210" spans="1:84" x14ac:dyDescent="0.25">
      <c r="A210" s="31" t="str">
        <f t="shared" si="3"/>
        <v>ESCOLA MUNICIPAL ARY PEREIRA BORGES5º anoA</v>
      </c>
      <c r="B210" s="31" t="s">
        <v>258</v>
      </c>
      <c r="C210" s="31" t="s">
        <v>259</v>
      </c>
      <c r="D210" s="31" t="s">
        <v>408</v>
      </c>
      <c r="E210" s="31" t="s">
        <v>217</v>
      </c>
      <c r="F210" s="31" t="s">
        <v>87</v>
      </c>
      <c r="G210" s="42">
        <v>24</v>
      </c>
      <c r="H210" s="42">
        <v>24</v>
      </c>
      <c r="I210" s="42">
        <v>24</v>
      </c>
      <c r="J210" s="42">
        <v>24</v>
      </c>
      <c r="K210" s="39">
        <v>0.33</v>
      </c>
      <c r="L210" s="39">
        <v>0.67</v>
      </c>
      <c r="M210" s="39">
        <v>0.17</v>
      </c>
      <c r="N210" s="39">
        <v>0.25</v>
      </c>
      <c r="O210" s="39">
        <v>0.79</v>
      </c>
      <c r="P210" s="39">
        <v>0.57999999999999996</v>
      </c>
      <c r="Q210" s="39">
        <v>0.28999999999999998</v>
      </c>
      <c r="R210" s="39">
        <v>0.04</v>
      </c>
      <c r="S210" s="39">
        <v>0.88</v>
      </c>
      <c r="T210" s="39">
        <v>0.88</v>
      </c>
      <c r="U210" s="39">
        <v>0.83</v>
      </c>
      <c r="V210" s="39">
        <v>0.08</v>
      </c>
      <c r="W210" s="39">
        <v>0.67</v>
      </c>
      <c r="X210" s="39">
        <v>0.67</v>
      </c>
      <c r="Y210" s="39">
        <v>0.54</v>
      </c>
      <c r="Z210" s="39">
        <v>0.71</v>
      </c>
      <c r="AA210" s="39">
        <v>0.38</v>
      </c>
      <c r="AB210" s="39">
        <v>0.08</v>
      </c>
      <c r="AC210" s="39">
        <v>0.75</v>
      </c>
      <c r="AD210" s="39">
        <v>0.75</v>
      </c>
      <c r="AE210" s="39">
        <v>0.75</v>
      </c>
      <c r="AF210" s="39">
        <v>0.04</v>
      </c>
      <c r="AG210" s="39">
        <v>0.08</v>
      </c>
      <c r="AH210" s="39">
        <v>0.04</v>
      </c>
      <c r="AI210" s="39">
        <v>0.08</v>
      </c>
      <c r="AJ210" s="39">
        <v>0.88</v>
      </c>
      <c r="AK210" s="39">
        <v>0.92</v>
      </c>
      <c r="AL210" s="39">
        <v>0.17</v>
      </c>
      <c r="AM210" s="39">
        <v>0.83</v>
      </c>
      <c r="AN210" s="39">
        <v>0.13</v>
      </c>
      <c r="AO210" s="39">
        <v>0.75</v>
      </c>
      <c r="AP210" s="39">
        <v>0</v>
      </c>
      <c r="AQ210" s="39">
        <v>0.88</v>
      </c>
      <c r="AR210" s="39">
        <v>0.04</v>
      </c>
      <c r="AS210" s="39">
        <v>0.79</v>
      </c>
      <c r="AT210" s="39">
        <v>0.04</v>
      </c>
      <c r="AU210" s="39">
        <v>0.42</v>
      </c>
      <c r="AV210" s="39">
        <v>0.63</v>
      </c>
      <c r="AW210" s="39">
        <v>0.79</v>
      </c>
      <c r="AX210" s="39">
        <v>0.83</v>
      </c>
      <c r="AY210" s="39">
        <v>0.71</v>
      </c>
      <c r="AZ210" s="39">
        <v>0.08</v>
      </c>
      <c r="BA210" s="39">
        <v>0.04</v>
      </c>
      <c r="BB210" s="39">
        <v>0.75</v>
      </c>
      <c r="BC210" s="39">
        <v>0.92</v>
      </c>
      <c r="BD210" s="39">
        <v>0.21</v>
      </c>
      <c r="BE210" s="39">
        <v>0.88</v>
      </c>
      <c r="BF210" s="39">
        <v>0.83</v>
      </c>
      <c r="BG210" s="39">
        <v>0.75</v>
      </c>
      <c r="BH210" s="39">
        <v>0.08</v>
      </c>
      <c r="BI210" s="39">
        <v>1</v>
      </c>
      <c r="BJ210" s="39">
        <v>0.04</v>
      </c>
      <c r="BK210" s="39">
        <v>1</v>
      </c>
      <c r="BL210" s="39">
        <v>0.88</v>
      </c>
      <c r="BM210" s="39">
        <v>0.92</v>
      </c>
      <c r="BN210" s="39">
        <v>0.83</v>
      </c>
      <c r="BO210" s="39">
        <v>0.21</v>
      </c>
      <c r="BP210" s="39">
        <v>0.96</v>
      </c>
      <c r="BQ210" s="39">
        <v>0.92</v>
      </c>
      <c r="BR210" s="39">
        <v>0.83</v>
      </c>
      <c r="BS210" s="39">
        <v>0.13</v>
      </c>
      <c r="BT210" s="39">
        <v>0.79</v>
      </c>
      <c r="BU210" s="39">
        <v>0.92</v>
      </c>
      <c r="BV210" s="39">
        <v>0</v>
      </c>
      <c r="BW210" s="39">
        <v>0.96</v>
      </c>
      <c r="BX210" s="39">
        <v>0.04</v>
      </c>
      <c r="BY210" s="39">
        <v>0.17</v>
      </c>
      <c r="BZ210" s="39">
        <v>0.83</v>
      </c>
      <c r="CA210" s="39">
        <v>0.08</v>
      </c>
      <c r="CB210" s="39">
        <v>0.08</v>
      </c>
      <c r="CC210" s="39">
        <v>0.52</v>
      </c>
      <c r="CD210" s="39">
        <v>0.45</v>
      </c>
      <c r="CE210" s="39">
        <v>0.64</v>
      </c>
      <c r="CF210" s="39">
        <v>0.4</v>
      </c>
    </row>
    <row r="211" spans="1:84" x14ac:dyDescent="0.25">
      <c r="A211" s="31" t="str">
        <f t="shared" si="3"/>
        <v>ESCOLA MUNICIPAL ARY PEREIRA BORGES5º anoB</v>
      </c>
      <c r="B211" s="31" t="s">
        <v>258</v>
      </c>
      <c r="C211" s="31" t="s">
        <v>259</v>
      </c>
      <c r="D211" s="31" t="s">
        <v>408</v>
      </c>
      <c r="E211" s="31" t="s">
        <v>217</v>
      </c>
      <c r="F211" s="31" t="s">
        <v>100</v>
      </c>
      <c r="G211" s="43">
        <v>19</v>
      </c>
      <c r="H211" s="43">
        <v>19</v>
      </c>
      <c r="I211" s="43">
        <v>19</v>
      </c>
      <c r="J211" s="43">
        <v>19</v>
      </c>
      <c r="K211" s="39">
        <v>0.57999999999999996</v>
      </c>
      <c r="L211" s="39">
        <v>0.53</v>
      </c>
      <c r="M211" s="39">
        <v>0.21</v>
      </c>
      <c r="N211" s="39">
        <v>0.47</v>
      </c>
      <c r="O211" s="39">
        <v>0.47</v>
      </c>
      <c r="P211" s="39">
        <v>0.16</v>
      </c>
      <c r="Q211" s="39">
        <v>0.42</v>
      </c>
      <c r="R211" s="39">
        <v>0.32</v>
      </c>
      <c r="S211" s="39">
        <v>0.37</v>
      </c>
      <c r="T211" s="39">
        <v>0.63</v>
      </c>
      <c r="U211" s="39">
        <v>0.89</v>
      </c>
      <c r="V211" s="39">
        <v>0.47</v>
      </c>
      <c r="W211" s="39">
        <v>0.57999999999999996</v>
      </c>
      <c r="X211" s="39">
        <v>0.79</v>
      </c>
      <c r="Y211" s="39">
        <v>0.79</v>
      </c>
      <c r="Z211" s="39">
        <v>0.42</v>
      </c>
      <c r="AA211" s="39">
        <v>0.42</v>
      </c>
      <c r="AB211" s="39">
        <v>0.21</v>
      </c>
      <c r="AC211" s="39">
        <v>0.42</v>
      </c>
      <c r="AD211" s="39">
        <v>0.74</v>
      </c>
      <c r="AE211" s="39">
        <v>0.53</v>
      </c>
      <c r="AF211" s="39">
        <v>0.74</v>
      </c>
      <c r="AG211" s="39">
        <v>0.42</v>
      </c>
      <c r="AH211" s="39">
        <v>0.26</v>
      </c>
      <c r="AI211" s="39">
        <v>0.37</v>
      </c>
      <c r="AJ211" s="39">
        <v>0.32</v>
      </c>
      <c r="AK211" s="39">
        <v>0.42</v>
      </c>
      <c r="AL211" s="39">
        <v>0.57999999999999996</v>
      </c>
      <c r="AM211" s="39">
        <v>0.68</v>
      </c>
      <c r="AN211" s="39">
        <v>0.37</v>
      </c>
      <c r="AO211" s="39">
        <v>0.32</v>
      </c>
      <c r="AP211" s="39">
        <v>0.11</v>
      </c>
      <c r="AQ211" s="39">
        <v>0.63</v>
      </c>
      <c r="AR211" s="39">
        <v>0.42</v>
      </c>
      <c r="AS211" s="39">
        <v>0.84</v>
      </c>
      <c r="AT211" s="39">
        <v>0.37</v>
      </c>
      <c r="AU211" s="39">
        <v>0.53</v>
      </c>
      <c r="AV211" s="39">
        <v>0.32</v>
      </c>
      <c r="AW211" s="39">
        <v>0.42</v>
      </c>
      <c r="AX211" s="39">
        <v>0.47</v>
      </c>
      <c r="AY211" s="39">
        <v>0.47</v>
      </c>
      <c r="AZ211" s="39">
        <v>0.16</v>
      </c>
      <c r="BA211" s="39">
        <v>0.21</v>
      </c>
      <c r="BB211" s="39">
        <v>0.79</v>
      </c>
      <c r="BC211" s="39">
        <v>0.37</v>
      </c>
      <c r="BD211" s="39">
        <v>0.68</v>
      </c>
      <c r="BE211" s="39">
        <v>0.84</v>
      </c>
      <c r="BF211" s="39">
        <v>0.47</v>
      </c>
      <c r="BG211" s="39">
        <v>0.42</v>
      </c>
      <c r="BH211" s="39">
        <v>0.26</v>
      </c>
      <c r="BI211" s="39">
        <v>0.68</v>
      </c>
      <c r="BJ211" s="39">
        <v>0.26</v>
      </c>
      <c r="BK211" s="39">
        <v>0.63</v>
      </c>
      <c r="BL211" s="39">
        <v>0.63</v>
      </c>
      <c r="BM211" s="39">
        <v>0.37</v>
      </c>
      <c r="BN211" s="39">
        <v>0.21</v>
      </c>
      <c r="BO211" s="39">
        <v>0.32</v>
      </c>
      <c r="BP211" s="39">
        <v>0.68</v>
      </c>
      <c r="BQ211" s="39">
        <v>0.32</v>
      </c>
      <c r="BR211" s="39">
        <v>0.26</v>
      </c>
      <c r="BS211" s="39">
        <v>0.26</v>
      </c>
      <c r="BT211" s="39">
        <v>0.21</v>
      </c>
      <c r="BU211" s="39">
        <v>0.79</v>
      </c>
      <c r="BV211" s="39">
        <v>0.63</v>
      </c>
      <c r="BW211" s="39">
        <v>0.53</v>
      </c>
      <c r="BX211" s="39">
        <v>0.37</v>
      </c>
      <c r="BY211" s="39">
        <v>0.47</v>
      </c>
      <c r="BZ211" s="39">
        <v>0.42</v>
      </c>
      <c r="CA211" s="39">
        <v>0.37</v>
      </c>
      <c r="CB211" s="39">
        <v>0.26</v>
      </c>
      <c r="CC211" s="39">
        <v>0.49</v>
      </c>
      <c r="CD211" s="39">
        <v>0.46</v>
      </c>
      <c r="CE211" s="39">
        <v>0.45</v>
      </c>
      <c r="CF211" s="39">
        <v>0.43</v>
      </c>
    </row>
    <row r="212" spans="1:84" x14ac:dyDescent="0.25">
      <c r="A212" s="31" t="str">
        <f t="shared" si="3"/>
        <v>ESCOLA MUNICIPAL PREFEITO MANOEL NEPOMUCENO LOPES5º anoB</v>
      </c>
      <c r="B212" s="31" t="s">
        <v>258</v>
      </c>
      <c r="C212" s="31" t="s">
        <v>259</v>
      </c>
      <c r="D212" s="31" t="s">
        <v>409</v>
      </c>
      <c r="E212" s="31" t="s">
        <v>217</v>
      </c>
      <c r="F212" s="31" t="s">
        <v>100</v>
      </c>
      <c r="G212" s="42">
        <v>15</v>
      </c>
      <c r="H212" s="42">
        <v>15</v>
      </c>
      <c r="I212" s="42">
        <v>15</v>
      </c>
      <c r="J212" s="42">
        <v>15</v>
      </c>
      <c r="K212" s="39">
        <v>0.27</v>
      </c>
      <c r="L212" s="39">
        <v>0.53</v>
      </c>
      <c r="M212" s="39">
        <v>0.33</v>
      </c>
      <c r="N212" s="39">
        <v>0.13</v>
      </c>
      <c r="O212" s="39">
        <v>1</v>
      </c>
      <c r="P212" s="39">
        <v>0.2</v>
      </c>
      <c r="Q212" s="39">
        <v>0.13</v>
      </c>
      <c r="R212" s="39">
        <v>0.33</v>
      </c>
      <c r="S212" s="39">
        <v>0.53</v>
      </c>
      <c r="T212" s="39">
        <v>0.33</v>
      </c>
      <c r="U212" s="39">
        <v>0.47</v>
      </c>
      <c r="V212" s="39">
        <v>0.13</v>
      </c>
      <c r="W212" s="39">
        <v>0.67</v>
      </c>
      <c r="X212" s="39">
        <v>0.6</v>
      </c>
      <c r="Y212" s="39">
        <v>0.67</v>
      </c>
      <c r="Z212" s="39">
        <v>0.27</v>
      </c>
      <c r="AA212" s="39">
        <v>0.6</v>
      </c>
      <c r="AB212" s="39">
        <v>7.0000000000000007E-2</v>
      </c>
      <c r="AC212" s="39">
        <v>0.33</v>
      </c>
      <c r="AD212" s="39">
        <v>0.4</v>
      </c>
      <c r="AE212" s="39">
        <v>0.73</v>
      </c>
      <c r="AF212" s="39">
        <v>0.47</v>
      </c>
      <c r="AG212" s="39">
        <v>7.0000000000000007E-2</v>
      </c>
      <c r="AH212" s="39">
        <v>7.0000000000000007E-2</v>
      </c>
      <c r="AI212" s="39">
        <v>0.27</v>
      </c>
      <c r="AJ212" s="39">
        <v>0.2</v>
      </c>
      <c r="AK212" s="39">
        <v>0.33</v>
      </c>
      <c r="AL212" s="39">
        <v>0.73</v>
      </c>
      <c r="AM212" s="39">
        <v>0.47</v>
      </c>
      <c r="AN212" s="39">
        <v>0.47</v>
      </c>
      <c r="AO212" s="39">
        <v>0.27</v>
      </c>
      <c r="AP212" s="39">
        <v>7.0000000000000007E-2</v>
      </c>
      <c r="AQ212" s="39">
        <v>0.27</v>
      </c>
      <c r="AR212" s="39">
        <v>0.33</v>
      </c>
      <c r="AS212" s="39">
        <v>0.53</v>
      </c>
      <c r="AT212" s="39">
        <v>0.27</v>
      </c>
      <c r="AU212" s="39">
        <v>0.27</v>
      </c>
      <c r="AV212" s="39">
        <v>0.2</v>
      </c>
      <c r="AW212" s="39">
        <v>7.0000000000000007E-2</v>
      </c>
      <c r="AX212" s="39">
        <v>0.27</v>
      </c>
      <c r="AY212" s="39">
        <v>0.2</v>
      </c>
      <c r="AZ212" s="39">
        <v>0.4</v>
      </c>
      <c r="BA212" s="39">
        <v>0.2</v>
      </c>
      <c r="BB212" s="39">
        <v>0.8</v>
      </c>
      <c r="BC212" s="39">
        <v>0.33</v>
      </c>
      <c r="BD212" s="39">
        <v>0.47</v>
      </c>
      <c r="BE212" s="39">
        <v>0.87</v>
      </c>
      <c r="BF212" s="39">
        <v>0.53</v>
      </c>
      <c r="BG212" s="39">
        <v>0.47</v>
      </c>
      <c r="BH212" s="39">
        <v>0</v>
      </c>
      <c r="BI212" s="39">
        <v>0.67</v>
      </c>
      <c r="BJ212" s="39">
        <v>7.0000000000000007E-2</v>
      </c>
      <c r="BK212" s="39">
        <v>0.67</v>
      </c>
      <c r="BL212" s="39">
        <v>0.6</v>
      </c>
      <c r="BM212" s="39">
        <v>0.73</v>
      </c>
      <c r="BN212" s="39">
        <v>0.13</v>
      </c>
      <c r="BO212" s="39">
        <v>7.0000000000000007E-2</v>
      </c>
      <c r="BP212" s="39">
        <v>0.73</v>
      </c>
      <c r="BQ212" s="39">
        <v>0.8</v>
      </c>
      <c r="BR212" s="39">
        <v>0.33</v>
      </c>
      <c r="BS212" s="39">
        <v>7.0000000000000007E-2</v>
      </c>
      <c r="BT212" s="39">
        <v>7.0000000000000007E-2</v>
      </c>
      <c r="BU212" s="39">
        <v>0.53</v>
      </c>
      <c r="BV212" s="39">
        <v>0.27</v>
      </c>
      <c r="BW212" s="39">
        <v>0.2</v>
      </c>
      <c r="BX212" s="39">
        <v>0.2</v>
      </c>
      <c r="BY212" s="39">
        <v>0.47</v>
      </c>
      <c r="BZ212" s="39">
        <v>0</v>
      </c>
      <c r="CA212" s="39">
        <v>0.13</v>
      </c>
      <c r="CB212" s="39">
        <v>0.4</v>
      </c>
      <c r="CC212" s="39">
        <v>0.4</v>
      </c>
      <c r="CD212" s="39">
        <v>0.32</v>
      </c>
      <c r="CE212" s="39">
        <v>0.45</v>
      </c>
      <c r="CF212" s="39">
        <v>0.23</v>
      </c>
    </row>
    <row r="213" spans="1:84" x14ac:dyDescent="0.25">
      <c r="A213" s="31" t="str">
        <f t="shared" si="3"/>
        <v>ESCOLA MUNICIPAL PREFEITO MANOEL NEPOMUCENO LOPES5º anoA</v>
      </c>
      <c r="B213" s="31" t="s">
        <v>258</v>
      </c>
      <c r="C213" s="31" t="s">
        <v>259</v>
      </c>
      <c r="D213" s="31" t="s">
        <v>409</v>
      </c>
      <c r="E213" s="31" t="s">
        <v>217</v>
      </c>
      <c r="F213" s="31" t="s">
        <v>87</v>
      </c>
      <c r="G213" s="42">
        <v>18</v>
      </c>
      <c r="H213" s="42">
        <v>18</v>
      </c>
      <c r="I213" s="42">
        <v>18</v>
      </c>
      <c r="J213" s="42">
        <v>18</v>
      </c>
      <c r="K213" s="39">
        <v>0.11</v>
      </c>
      <c r="L213" s="39">
        <v>0.22</v>
      </c>
      <c r="M213" s="39">
        <v>0.28000000000000003</v>
      </c>
      <c r="N213" s="39">
        <v>0.39</v>
      </c>
      <c r="O213" s="39">
        <v>0.17</v>
      </c>
      <c r="P213" s="39">
        <v>0.33</v>
      </c>
      <c r="Q213" s="39">
        <v>0.11</v>
      </c>
      <c r="R213" s="39">
        <v>0.33</v>
      </c>
      <c r="S213" s="39">
        <v>0.5</v>
      </c>
      <c r="T213" s="39">
        <v>0.33</v>
      </c>
      <c r="U213" s="39">
        <v>0.39</v>
      </c>
      <c r="V213" s="39">
        <v>0.28000000000000003</v>
      </c>
      <c r="W213" s="39">
        <v>0.22</v>
      </c>
      <c r="X213" s="39">
        <v>0.33</v>
      </c>
      <c r="Y213" s="39">
        <v>0.56000000000000005</v>
      </c>
      <c r="Z213" s="39">
        <v>0.11</v>
      </c>
      <c r="AA213" s="39">
        <v>0.39</v>
      </c>
      <c r="AB213" s="39">
        <v>0.22</v>
      </c>
      <c r="AC213" s="39">
        <v>0.33</v>
      </c>
      <c r="AD213" s="39">
        <v>0.22</v>
      </c>
      <c r="AE213" s="39">
        <v>0.22</v>
      </c>
      <c r="AF213" s="39">
        <v>0.22</v>
      </c>
      <c r="AG213" s="39">
        <v>0.11</v>
      </c>
      <c r="AH213" s="39">
        <v>0.33</v>
      </c>
      <c r="AI213" s="39">
        <v>0.28000000000000003</v>
      </c>
      <c r="AJ213" s="39">
        <v>0.11</v>
      </c>
      <c r="AK213" s="39">
        <v>0.72</v>
      </c>
      <c r="AL213" s="39">
        <v>0.39</v>
      </c>
      <c r="AM213" s="39">
        <v>0.28000000000000003</v>
      </c>
      <c r="AN213" s="39">
        <v>0.28000000000000003</v>
      </c>
      <c r="AO213" s="39">
        <v>0.22</v>
      </c>
      <c r="AP213" s="39">
        <v>0.39</v>
      </c>
      <c r="AQ213" s="39">
        <v>0.22</v>
      </c>
      <c r="AR213" s="39">
        <v>0.33</v>
      </c>
      <c r="AS213" s="39">
        <v>0.39</v>
      </c>
      <c r="AT213" s="39">
        <v>0.22</v>
      </c>
      <c r="AU213" s="39">
        <v>0.44</v>
      </c>
      <c r="AV213" s="39">
        <v>0.11</v>
      </c>
      <c r="AW213" s="39">
        <v>0.11</v>
      </c>
      <c r="AX213" s="39">
        <v>0.28000000000000003</v>
      </c>
      <c r="AY213" s="39">
        <v>0.11</v>
      </c>
      <c r="AZ213" s="39">
        <v>0.56000000000000005</v>
      </c>
      <c r="BA213" s="39">
        <v>0.28000000000000003</v>
      </c>
      <c r="BB213" s="39">
        <v>0.67</v>
      </c>
      <c r="BC213" s="39">
        <v>0.39</v>
      </c>
      <c r="BD213" s="39">
        <v>0.5</v>
      </c>
      <c r="BE213" s="39">
        <v>0.61</v>
      </c>
      <c r="BF213" s="39">
        <v>0.39</v>
      </c>
      <c r="BG213" s="39">
        <v>0.28000000000000003</v>
      </c>
      <c r="BH213" s="39">
        <v>0.33</v>
      </c>
      <c r="BI213" s="39">
        <v>0.5</v>
      </c>
      <c r="BJ213" s="39">
        <v>0.06</v>
      </c>
      <c r="BK213" s="39">
        <v>0.22</v>
      </c>
      <c r="BL213" s="39">
        <v>0.28000000000000003</v>
      </c>
      <c r="BM213" s="39">
        <v>0.33</v>
      </c>
      <c r="BN213" s="39">
        <v>0.61</v>
      </c>
      <c r="BO213" s="39">
        <v>0.28000000000000003</v>
      </c>
      <c r="BP213" s="39">
        <v>0.5</v>
      </c>
      <c r="BQ213" s="39">
        <v>0.44</v>
      </c>
      <c r="BR213" s="39">
        <v>0.22</v>
      </c>
      <c r="BS213" s="39">
        <v>0.28000000000000003</v>
      </c>
      <c r="BT213" s="39">
        <v>0.11</v>
      </c>
      <c r="BU213" s="39">
        <v>0.67</v>
      </c>
      <c r="BV213" s="39">
        <v>0.44</v>
      </c>
      <c r="BW213" s="39">
        <v>0.28000000000000003</v>
      </c>
      <c r="BX213" s="39">
        <v>0.11</v>
      </c>
      <c r="BY213" s="39">
        <v>0.17</v>
      </c>
      <c r="BZ213" s="39">
        <v>0.22</v>
      </c>
      <c r="CA213" s="39">
        <v>0.28000000000000003</v>
      </c>
      <c r="CB213" s="39">
        <v>0.17</v>
      </c>
      <c r="CC213" s="39">
        <v>0.28999999999999998</v>
      </c>
      <c r="CD213" s="39">
        <v>0.28000000000000003</v>
      </c>
      <c r="CE213" s="39">
        <v>0.38</v>
      </c>
      <c r="CF213" s="39">
        <v>0.27</v>
      </c>
    </row>
    <row r="214" spans="1:84" x14ac:dyDescent="0.25">
      <c r="A214" s="31" t="str">
        <f t="shared" si="3"/>
        <v>ESCOLA MUNICIPAL VARJAO5º anoA</v>
      </c>
      <c r="B214" s="31" t="s">
        <v>258</v>
      </c>
      <c r="C214" s="31" t="s">
        <v>589</v>
      </c>
      <c r="D214" s="31" t="s">
        <v>441</v>
      </c>
      <c r="E214" s="31" t="s">
        <v>217</v>
      </c>
      <c r="F214" s="31" t="s">
        <v>87</v>
      </c>
      <c r="G214" s="42">
        <v>11</v>
      </c>
      <c r="H214" s="42">
        <v>11</v>
      </c>
      <c r="I214" s="42">
        <v>10</v>
      </c>
      <c r="J214" s="42">
        <v>10</v>
      </c>
      <c r="K214" s="39">
        <v>0</v>
      </c>
      <c r="L214" s="39">
        <v>0</v>
      </c>
      <c r="M214" s="39">
        <v>0.25</v>
      </c>
      <c r="N214" s="39">
        <v>0.25</v>
      </c>
      <c r="O214" s="39">
        <v>0.17</v>
      </c>
      <c r="P214" s="39">
        <v>0.08</v>
      </c>
      <c r="Q214" s="39">
        <v>0.25</v>
      </c>
      <c r="R214" s="39">
        <v>0.5</v>
      </c>
      <c r="S214" s="39">
        <v>0.42</v>
      </c>
      <c r="T214" s="39">
        <v>0.25</v>
      </c>
      <c r="U214" s="39">
        <v>0.42</v>
      </c>
      <c r="V214" s="39">
        <v>0.42</v>
      </c>
      <c r="W214" s="39">
        <v>0.17</v>
      </c>
      <c r="X214" s="39">
        <v>0.25</v>
      </c>
      <c r="Y214" s="39">
        <v>0.42</v>
      </c>
      <c r="Z214" s="39">
        <v>0.33</v>
      </c>
      <c r="AA214" s="39">
        <v>0.17</v>
      </c>
      <c r="AB214" s="39">
        <v>0.42</v>
      </c>
      <c r="AC214" s="39">
        <v>0.25</v>
      </c>
      <c r="AD214" s="39">
        <v>0.17</v>
      </c>
      <c r="AE214" s="39">
        <v>0.42</v>
      </c>
      <c r="AF214" s="39">
        <v>0.33</v>
      </c>
      <c r="AG214" s="39">
        <v>0.25</v>
      </c>
      <c r="AH214" s="39">
        <v>0.17</v>
      </c>
      <c r="AI214" s="39">
        <v>0.17</v>
      </c>
      <c r="AJ214" s="39">
        <v>0.42</v>
      </c>
      <c r="AK214" s="39">
        <v>0.25</v>
      </c>
      <c r="AL214" s="39">
        <v>0.25</v>
      </c>
      <c r="AM214" s="39">
        <v>0.17</v>
      </c>
      <c r="AN214" s="39">
        <v>0.25</v>
      </c>
      <c r="AO214" s="39">
        <v>0.33</v>
      </c>
      <c r="AP214" s="39">
        <v>0.17</v>
      </c>
      <c r="AQ214" s="39">
        <v>0.17</v>
      </c>
      <c r="AR214" s="39">
        <v>0.08</v>
      </c>
      <c r="AS214" s="39">
        <v>0.33</v>
      </c>
      <c r="AT214" s="39">
        <v>0.25</v>
      </c>
      <c r="AU214" s="39">
        <v>0.42</v>
      </c>
      <c r="AV214" s="39">
        <v>0</v>
      </c>
      <c r="AW214" s="39">
        <v>0.25</v>
      </c>
      <c r="AX214" s="39">
        <v>0.42</v>
      </c>
      <c r="AY214" s="39">
        <v>0.08</v>
      </c>
      <c r="AZ214" s="39">
        <v>0.17</v>
      </c>
      <c r="BA214" s="39">
        <v>0.25</v>
      </c>
      <c r="BB214" s="39">
        <v>0.33</v>
      </c>
      <c r="BC214" s="39">
        <v>0.17</v>
      </c>
      <c r="BD214" s="39">
        <v>0.42</v>
      </c>
      <c r="BE214" s="39">
        <v>0.5</v>
      </c>
      <c r="BF214" s="39">
        <v>0.5</v>
      </c>
      <c r="BG214" s="39">
        <v>0.25</v>
      </c>
      <c r="BH214" s="39">
        <v>0.08</v>
      </c>
      <c r="BI214" s="39">
        <v>0.42</v>
      </c>
      <c r="BJ214" s="39">
        <v>0.17</v>
      </c>
      <c r="BK214" s="39">
        <v>0.25</v>
      </c>
      <c r="BL214" s="39">
        <v>0.25</v>
      </c>
      <c r="BM214" s="39">
        <v>0.42</v>
      </c>
      <c r="BN214" s="39">
        <v>0.17</v>
      </c>
      <c r="BO214" s="39">
        <v>0.25</v>
      </c>
      <c r="BP214" s="39">
        <v>0.5</v>
      </c>
      <c r="BQ214" s="39">
        <v>0.57999999999999996</v>
      </c>
      <c r="BR214" s="39">
        <v>0.42</v>
      </c>
      <c r="BS214" s="39">
        <v>0.42</v>
      </c>
      <c r="BT214" s="39">
        <v>0.08</v>
      </c>
      <c r="BU214" s="39">
        <v>0.5</v>
      </c>
      <c r="BV214" s="39">
        <v>0.08</v>
      </c>
      <c r="BW214" s="39">
        <v>0.33</v>
      </c>
      <c r="BX214" s="39">
        <v>0.17</v>
      </c>
      <c r="BY214" s="39">
        <v>0.17</v>
      </c>
      <c r="BZ214" s="39">
        <v>0.08</v>
      </c>
      <c r="CA214" s="39">
        <v>0.08</v>
      </c>
      <c r="CB214" s="39">
        <v>0.08</v>
      </c>
      <c r="CC214" s="39">
        <v>0.26</v>
      </c>
      <c r="CD214" s="39">
        <v>0.25</v>
      </c>
      <c r="CE214" s="39">
        <v>0.31</v>
      </c>
      <c r="CF214" s="39">
        <v>0.2</v>
      </c>
    </row>
    <row r="215" spans="1:84" x14ac:dyDescent="0.25">
      <c r="A215" s="31" t="str">
        <f t="shared" si="3"/>
        <v>ESCOLA MUNICIPAL FELIPE BATISTA DOS SANTOS5º anoA</v>
      </c>
      <c r="B215" s="31" t="s">
        <v>258</v>
      </c>
      <c r="C215" s="31" t="s">
        <v>589</v>
      </c>
      <c r="D215" s="31" t="s">
        <v>442</v>
      </c>
      <c r="E215" s="31" t="s">
        <v>217</v>
      </c>
      <c r="F215" s="31" t="s">
        <v>87</v>
      </c>
      <c r="G215" s="43">
        <v>5</v>
      </c>
      <c r="H215" s="43">
        <v>5</v>
      </c>
      <c r="I215" s="43">
        <v>5</v>
      </c>
      <c r="J215" s="43">
        <v>5</v>
      </c>
      <c r="K215" s="39">
        <v>0</v>
      </c>
      <c r="L215" s="39">
        <v>0</v>
      </c>
      <c r="M215" s="39">
        <v>0.2</v>
      </c>
      <c r="N215" s="39">
        <v>0.2</v>
      </c>
      <c r="O215" s="39">
        <v>0.2</v>
      </c>
      <c r="P215" s="39">
        <v>0</v>
      </c>
      <c r="Q215" s="39">
        <v>0</v>
      </c>
      <c r="R215" s="39">
        <v>0.4</v>
      </c>
      <c r="S215" s="39">
        <v>0.4</v>
      </c>
      <c r="T215" s="39">
        <v>0.2</v>
      </c>
      <c r="U215" s="39">
        <v>0.8</v>
      </c>
      <c r="V215" s="39">
        <v>0.2</v>
      </c>
      <c r="W215" s="39">
        <v>0.2</v>
      </c>
      <c r="X215" s="39">
        <v>0.4</v>
      </c>
      <c r="Y215" s="39">
        <v>0.6</v>
      </c>
      <c r="Z215" s="39">
        <v>0.2</v>
      </c>
      <c r="AA215" s="39">
        <v>0.8</v>
      </c>
      <c r="AB215" s="39">
        <v>0.2</v>
      </c>
      <c r="AC215" s="39">
        <v>0.2</v>
      </c>
      <c r="AD215" s="39">
        <v>0.6</v>
      </c>
      <c r="AE215" s="39">
        <v>0.4</v>
      </c>
      <c r="AF215" s="39">
        <v>0.8</v>
      </c>
      <c r="AG215" s="39">
        <v>0</v>
      </c>
      <c r="AH215" s="39">
        <v>0.6</v>
      </c>
      <c r="AI215" s="39">
        <v>0.6</v>
      </c>
      <c r="AJ215" s="39">
        <v>0</v>
      </c>
      <c r="AK215" s="39">
        <v>0.4</v>
      </c>
      <c r="AL215" s="39">
        <v>0.6</v>
      </c>
      <c r="AM215" s="39">
        <v>1</v>
      </c>
      <c r="AN215" s="39">
        <v>0.6</v>
      </c>
      <c r="AO215" s="39">
        <v>0.4</v>
      </c>
      <c r="AP215" s="39">
        <v>0</v>
      </c>
      <c r="AQ215" s="39">
        <v>0.2</v>
      </c>
      <c r="AR215" s="39">
        <v>0.4</v>
      </c>
      <c r="AS215" s="39">
        <v>0.2</v>
      </c>
      <c r="AT215" s="39">
        <v>0.2</v>
      </c>
      <c r="AU215" s="39">
        <v>0.2</v>
      </c>
      <c r="AV215" s="39">
        <v>0.2</v>
      </c>
      <c r="AW215" s="39">
        <v>0.4</v>
      </c>
      <c r="AX215" s="39">
        <v>0.4</v>
      </c>
      <c r="AY215" s="39">
        <v>0.4</v>
      </c>
      <c r="AZ215" s="39">
        <v>0.4</v>
      </c>
      <c r="BA215" s="39">
        <v>0</v>
      </c>
      <c r="BB215" s="39">
        <v>0.4</v>
      </c>
      <c r="BC215" s="39">
        <v>0.6</v>
      </c>
      <c r="BD215" s="39">
        <v>0.6</v>
      </c>
      <c r="BE215" s="39">
        <v>0.8</v>
      </c>
      <c r="BF215" s="39">
        <v>0.6</v>
      </c>
      <c r="BG215" s="39">
        <v>0.6</v>
      </c>
      <c r="BH215" s="39">
        <v>0</v>
      </c>
      <c r="BI215" s="39">
        <v>0.4</v>
      </c>
      <c r="BJ215" s="39">
        <v>0.2</v>
      </c>
      <c r="BK215" s="39">
        <v>0.6</v>
      </c>
      <c r="BL215" s="39">
        <v>0.8</v>
      </c>
      <c r="BM215" s="39">
        <v>0.6</v>
      </c>
      <c r="BN215" s="39">
        <v>0.2</v>
      </c>
      <c r="BO215" s="39">
        <v>0.4</v>
      </c>
      <c r="BP215" s="39">
        <v>1</v>
      </c>
      <c r="BQ215" s="39">
        <v>0.8</v>
      </c>
      <c r="BR215" s="39">
        <v>0.2</v>
      </c>
      <c r="BS215" s="39">
        <v>0.4</v>
      </c>
      <c r="BT215" s="39">
        <v>0.4</v>
      </c>
      <c r="BU215" s="39">
        <v>0.6</v>
      </c>
      <c r="BV215" s="39">
        <v>0.4</v>
      </c>
      <c r="BW215" s="39">
        <v>0.4</v>
      </c>
      <c r="BX215" s="39">
        <v>0</v>
      </c>
      <c r="BY215" s="39">
        <v>0.4</v>
      </c>
      <c r="BZ215" s="39">
        <v>0.2</v>
      </c>
      <c r="CA215" s="39">
        <v>0.2</v>
      </c>
      <c r="CB215" s="39">
        <v>0.2</v>
      </c>
      <c r="CC215" s="39">
        <v>0.28999999999999998</v>
      </c>
      <c r="CD215" s="39">
        <v>0.38</v>
      </c>
      <c r="CE215" s="39">
        <v>0.48</v>
      </c>
      <c r="CF215" s="39">
        <v>0.32</v>
      </c>
    </row>
    <row r="216" spans="1:84" x14ac:dyDescent="0.25">
      <c r="A216" s="31" t="str">
        <f t="shared" si="3"/>
        <v>ESCOLA MUNICIPAL IMACULADA CONCEICAO5º anoC</v>
      </c>
      <c r="B216" s="31" t="s">
        <v>258</v>
      </c>
      <c r="C216" s="31" t="s">
        <v>589</v>
      </c>
      <c r="D216" s="31" t="s">
        <v>503</v>
      </c>
      <c r="E216" s="31" t="s">
        <v>217</v>
      </c>
      <c r="F216" s="31" t="s">
        <v>102</v>
      </c>
      <c r="G216" s="42">
        <v>41</v>
      </c>
      <c r="H216" s="42">
        <v>41</v>
      </c>
      <c r="I216" s="42">
        <v>40</v>
      </c>
      <c r="J216" s="42">
        <v>40</v>
      </c>
      <c r="K216" s="39">
        <v>0.16</v>
      </c>
      <c r="L216" s="39">
        <v>0.23</v>
      </c>
      <c r="M216" s="39">
        <v>0.37</v>
      </c>
      <c r="N216" s="39">
        <v>0.02</v>
      </c>
      <c r="O216" s="39">
        <v>0.42</v>
      </c>
      <c r="P216" s="39">
        <v>0.21</v>
      </c>
      <c r="Q216" s="39">
        <v>0.12</v>
      </c>
      <c r="R216" s="39">
        <v>0.26</v>
      </c>
      <c r="S216" s="39">
        <v>0.3</v>
      </c>
      <c r="T216" s="39">
        <v>0.35</v>
      </c>
      <c r="U216" s="39">
        <v>0.51</v>
      </c>
      <c r="V216" s="39">
        <v>0.21</v>
      </c>
      <c r="W216" s="39">
        <v>0.3</v>
      </c>
      <c r="X216" s="39">
        <v>0.37</v>
      </c>
      <c r="Y216" s="39">
        <v>0.44</v>
      </c>
      <c r="Z216" s="39">
        <v>0.3</v>
      </c>
      <c r="AA216" s="39">
        <v>0.33</v>
      </c>
      <c r="AB216" s="39">
        <v>0.37</v>
      </c>
      <c r="AC216" s="39">
        <v>0.09</v>
      </c>
      <c r="AD216" s="39">
        <v>0.47</v>
      </c>
      <c r="AE216" s="39">
        <v>0.33</v>
      </c>
      <c r="AF216" s="39">
        <v>0.51</v>
      </c>
      <c r="AG216" s="39">
        <v>0.3</v>
      </c>
      <c r="AH216" s="39">
        <v>0.14000000000000001</v>
      </c>
      <c r="AI216" s="39">
        <v>0.28000000000000003</v>
      </c>
      <c r="AJ216" s="39">
        <v>0.21</v>
      </c>
      <c r="AK216" s="39">
        <v>0.44</v>
      </c>
      <c r="AL216" s="39">
        <v>0.28000000000000003</v>
      </c>
      <c r="AM216" s="39">
        <v>0.35</v>
      </c>
      <c r="AN216" s="39">
        <v>0.26</v>
      </c>
      <c r="AO216" s="39">
        <v>0.12</v>
      </c>
      <c r="AP216" s="39">
        <v>0.23</v>
      </c>
      <c r="AQ216" s="39">
        <v>0.33</v>
      </c>
      <c r="AR216" s="39">
        <v>0.44</v>
      </c>
      <c r="AS216" s="39">
        <v>0.57999999999999996</v>
      </c>
      <c r="AT216" s="39">
        <v>0.14000000000000001</v>
      </c>
      <c r="AU216" s="39">
        <v>0.19</v>
      </c>
      <c r="AV216" s="39">
        <v>0.33</v>
      </c>
      <c r="AW216" s="39">
        <v>0.14000000000000001</v>
      </c>
      <c r="AX216" s="39">
        <v>0.37</v>
      </c>
      <c r="AY216" s="39">
        <v>0.28000000000000003</v>
      </c>
      <c r="AZ216" s="39">
        <v>0.26</v>
      </c>
      <c r="BA216" s="39">
        <v>0.14000000000000001</v>
      </c>
      <c r="BB216" s="39">
        <v>0.6</v>
      </c>
      <c r="BC216" s="39">
        <v>0.3</v>
      </c>
      <c r="BD216" s="39">
        <v>0.53</v>
      </c>
      <c r="BE216" s="39">
        <v>0.49</v>
      </c>
      <c r="BF216" s="39">
        <v>0.49</v>
      </c>
      <c r="BG216" s="39">
        <v>0.19</v>
      </c>
      <c r="BH216" s="39">
        <v>0.12</v>
      </c>
      <c r="BI216" s="39">
        <v>0.4</v>
      </c>
      <c r="BJ216" s="39">
        <v>0.51</v>
      </c>
      <c r="BK216" s="39">
        <v>0.42</v>
      </c>
      <c r="BL216" s="39">
        <v>0.4</v>
      </c>
      <c r="BM216" s="39">
        <v>0.47</v>
      </c>
      <c r="BN216" s="39">
        <v>0.16</v>
      </c>
      <c r="BO216" s="39">
        <v>0.26</v>
      </c>
      <c r="BP216" s="39">
        <v>0.56000000000000005</v>
      </c>
      <c r="BQ216" s="39">
        <v>0.56000000000000005</v>
      </c>
      <c r="BR216" s="39">
        <v>0.51</v>
      </c>
      <c r="BS216" s="39">
        <v>0.23</v>
      </c>
      <c r="BT216" s="39">
        <v>0.26</v>
      </c>
      <c r="BU216" s="39">
        <v>0.67</v>
      </c>
      <c r="BV216" s="39">
        <v>0.33</v>
      </c>
      <c r="BW216" s="39">
        <v>0.21</v>
      </c>
      <c r="BX216" s="39">
        <v>0.19</v>
      </c>
      <c r="BY216" s="39">
        <v>0.19</v>
      </c>
      <c r="BZ216" s="39">
        <v>0.3</v>
      </c>
      <c r="CA216" s="39">
        <v>0.35</v>
      </c>
      <c r="CB216" s="39">
        <v>0.23</v>
      </c>
      <c r="CC216" s="39">
        <v>0.28999999999999998</v>
      </c>
      <c r="CD216" s="39">
        <v>0.3</v>
      </c>
      <c r="CE216" s="39">
        <v>0.38</v>
      </c>
      <c r="CF216" s="39">
        <v>0.3</v>
      </c>
    </row>
    <row r="217" spans="1:84" x14ac:dyDescent="0.25">
      <c r="A217" s="31" t="str">
        <f t="shared" si="3"/>
        <v>ESCOLA MUNICIPAL IMACULADA CONCEICAO5º anoB</v>
      </c>
      <c r="B217" s="31" t="s">
        <v>258</v>
      </c>
      <c r="C217" s="31" t="s">
        <v>589</v>
      </c>
      <c r="D217" s="31" t="s">
        <v>503</v>
      </c>
      <c r="E217" s="31" t="s">
        <v>217</v>
      </c>
      <c r="F217" s="31" t="s">
        <v>100</v>
      </c>
      <c r="G217" s="42">
        <v>30</v>
      </c>
      <c r="H217" s="42">
        <v>30</v>
      </c>
      <c r="I217" s="42">
        <v>31</v>
      </c>
      <c r="J217" s="42">
        <v>31</v>
      </c>
      <c r="K217" s="39">
        <v>0.26</v>
      </c>
      <c r="L217" s="39">
        <v>0.15</v>
      </c>
      <c r="M217" s="39">
        <v>0.18</v>
      </c>
      <c r="N217" s="39">
        <v>0.06</v>
      </c>
      <c r="O217" s="39">
        <v>0.53</v>
      </c>
      <c r="P217" s="39">
        <v>0.15</v>
      </c>
      <c r="Q217" s="39">
        <v>0.18</v>
      </c>
      <c r="R217" s="39">
        <v>0.32</v>
      </c>
      <c r="S217" s="39">
        <v>0.03</v>
      </c>
      <c r="T217" s="39">
        <v>0.28999999999999998</v>
      </c>
      <c r="U217" s="39">
        <v>0.65</v>
      </c>
      <c r="V217" s="39">
        <v>0.38</v>
      </c>
      <c r="W217" s="39">
        <v>0.41</v>
      </c>
      <c r="X217" s="39">
        <v>0.28999999999999998</v>
      </c>
      <c r="Y217" s="39">
        <v>0.44</v>
      </c>
      <c r="Z217" s="39">
        <v>0.26</v>
      </c>
      <c r="AA217" s="39">
        <v>0.21</v>
      </c>
      <c r="AB217" s="39">
        <v>0.32</v>
      </c>
      <c r="AC217" s="39">
        <v>0.28999999999999998</v>
      </c>
      <c r="AD217" s="39">
        <v>0.56000000000000005</v>
      </c>
      <c r="AE217" s="39">
        <v>0.41</v>
      </c>
      <c r="AF217" s="39">
        <v>0.41</v>
      </c>
      <c r="AG217" s="39">
        <v>0.18</v>
      </c>
      <c r="AH217" s="39">
        <v>0.26</v>
      </c>
      <c r="AI217" s="39">
        <v>0.38</v>
      </c>
      <c r="AJ217" s="39">
        <v>0.24</v>
      </c>
      <c r="AK217" s="39">
        <v>0.44</v>
      </c>
      <c r="AL217" s="39">
        <v>0.41</v>
      </c>
      <c r="AM217" s="39">
        <v>0.44</v>
      </c>
      <c r="AN217" s="39">
        <v>0.24</v>
      </c>
      <c r="AO217" s="39">
        <v>0.24</v>
      </c>
      <c r="AP217" s="39">
        <v>0.18</v>
      </c>
      <c r="AQ217" s="39">
        <v>0.26</v>
      </c>
      <c r="AR217" s="39">
        <v>0.28999999999999998</v>
      </c>
      <c r="AS217" s="39">
        <v>0.41</v>
      </c>
      <c r="AT217" s="39">
        <v>0.18</v>
      </c>
      <c r="AU217" s="39">
        <v>0.26</v>
      </c>
      <c r="AV217" s="39">
        <v>0.24</v>
      </c>
      <c r="AW217" s="39">
        <v>0.09</v>
      </c>
      <c r="AX217" s="39">
        <v>0.41</v>
      </c>
      <c r="AY217" s="39">
        <v>0.24</v>
      </c>
      <c r="AZ217" s="39">
        <v>0.26</v>
      </c>
      <c r="BA217" s="39">
        <v>0.09</v>
      </c>
      <c r="BB217" s="39">
        <v>0.56000000000000005</v>
      </c>
      <c r="BC217" s="39">
        <v>0.35</v>
      </c>
      <c r="BD217" s="39">
        <v>0.41</v>
      </c>
      <c r="BE217" s="39">
        <v>0.59</v>
      </c>
      <c r="BF217" s="39">
        <v>0.44</v>
      </c>
      <c r="BG217" s="39">
        <v>0.32</v>
      </c>
      <c r="BH217" s="39">
        <v>0.15</v>
      </c>
      <c r="BI217" s="39">
        <v>0.41</v>
      </c>
      <c r="BJ217" s="39">
        <v>0.38</v>
      </c>
      <c r="BK217" s="39">
        <v>0.47</v>
      </c>
      <c r="BL217" s="39">
        <v>0.68</v>
      </c>
      <c r="BM217" s="39">
        <v>0.5</v>
      </c>
      <c r="BN217" s="39">
        <v>0.32</v>
      </c>
      <c r="BO217" s="39">
        <v>0.18</v>
      </c>
      <c r="BP217" s="39">
        <v>0.56000000000000005</v>
      </c>
      <c r="BQ217" s="39">
        <v>0.47</v>
      </c>
      <c r="BR217" s="39">
        <v>0.21</v>
      </c>
      <c r="BS217" s="39">
        <v>0.28999999999999998</v>
      </c>
      <c r="BT217" s="39">
        <v>0.15</v>
      </c>
      <c r="BU217" s="39">
        <v>0.47</v>
      </c>
      <c r="BV217" s="39">
        <v>0.47</v>
      </c>
      <c r="BW217" s="39">
        <v>0.21</v>
      </c>
      <c r="BX217" s="39">
        <v>0.15</v>
      </c>
      <c r="BY217" s="39">
        <v>0.18</v>
      </c>
      <c r="BZ217" s="39">
        <v>0.32</v>
      </c>
      <c r="CA217" s="39">
        <v>0.24</v>
      </c>
      <c r="CB217" s="39">
        <v>0.09</v>
      </c>
      <c r="CC217" s="39">
        <v>0.3</v>
      </c>
      <c r="CD217" s="39">
        <v>0.3</v>
      </c>
      <c r="CE217" s="39">
        <v>0.38</v>
      </c>
      <c r="CF217" s="39">
        <v>0.26</v>
      </c>
    </row>
    <row r="218" spans="1:84" x14ac:dyDescent="0.25">
      <c r="A218" s="31" t="str">
        <f t="shared" si="3"/>
        <v>ESCOLA MUNICIPAL IMACULADA CONCEICAO5º anoA</v>
      </c>
      <c r="B218" s="31" t="s">
        <v>258</v>
      </c>
      <c r="C218" s="31" t="s">
        <v>589</v>
      </c>
      <c r="D218" s="31" t="s">
        <v>503</v>
      </c>
      <c r="E218" s="31" t="s">
        <v>217</v>
      </c>
      <c r="F218" s="31" t="s">
        <v>87</v>
      </c>
      <c r="G218" s="42">
        <v>43</v>
      </c>
      <c r="H218" s="42">
        <v>43</v>
      </c>
      <c r="I218" s="42">
        <v>44</v>
      </c>
      <c r="J218" s="42">
        <v>44</v>
      </c>
      <c r="K218" s="39">
        <v>0.11</v>
      </c>
      <c r="L218" s="39">
        <v>0.11</v>
      </c>
      <c r="M218" s="39">
        <v>0.3</v>
      </c>
      <c r="N218" s="39">
        <v>0.2</v>
      </c>
      <c r="O218" s="39">
        <v>0.41</v>
      </c>
      <c r="P218" s="39">
        <v>0.13</v>
      </c>
      <c r="Q218" s="39">
        <v>0.2</v>
      </c>
      <c r="R218" s="39">
        <v>0.22</v>
      </c>
      <c r="S218" s="39">
        <v>0.24</v>
      </c>
      <c r="T218" s="39">
        <v>0.35</v>
      </c>
      <c r="U218" s="39">
        <v>0.37</v>
      </c>
      <c r="V218" s="39">
        <v>0.39</v>
      </c>
      <c r="W218" s="39">
        <v>0.22</v>
      </c>
      <c r="X218" s="39">
        <v>0.37</v>
      </c>
      <c r="Y218" s="39">
        <v>0.35</v>
      </c>
      <c r="Z218" s="39">
        <v>0.26</v>
      </c>
      <c r="AA218" s="39">
        <v>0.35</v>
      </c>
      <c r="AB218" s="39">
        <v>0.24</v>
      </c>
      <c r="AC218" s="39">
        <v>0.13</v>
      </c>
      <c r="AD218" s="39">
        <v>0.48</v>
      </c>
      <c r="AE218" s="39">
        <v>0.26</v>
      </c>
      <c r="AF218" s="39">
        <v>0.5</v>
      </c>
      <c r="AG218" s="39">
        <v>0.11</v>
      </c>
      <c r="AH218" s="39">
        <v>0.17</v>
      </c>
      <c r="AI218" s="39">
        <v>0.3</v>
      </c>
      <c r="AJ218" s="39">
        <v>0.28000000000000003</v>
      </c>
      <c r="AK218" s="39">
        <v>0.48</v>
      </c>
      <c r="AL218" s="39">
        <v>0.3</v>
      </c>
      <c r="AM218" s="39">
        <v>0.37</v>
      </c>
      <c r="AN218" s="39">
        <v>0.28000000000000003</v>
      </c>
      <c r="AO218" s="39">
        <v>0.11</v>
      </c>
      <c r="AP218" s="39">
        <v>0.17</v>
      </c>
      <c r="AQ218" s="39">
        <v>0.35</v>
      </c>
      <c r="AR218" s="39">
        <v>0.26</v>
      </c>
      <c r="AS218" s="39">
        <v>0.43</v>
      </c>
      <c r="AT218" s="39">
        <v>0.11</v>
      </c>
      <c r="AU218" s="39">
        <v>0.26</v>
      </c>
      <c r="AV218" s="39">
        <v>0.15</v>
      </c>
      <c r="AW218" s="39">
        <v>0.13</v>
      </c>
      <c r="AX218" s="39">
        <v>0.26</v>
      </c>
      <c r="AY218" s="39">
        <v>0.22</v>
      </c>
      <c r="AZ218" s="39">
        <v>0.28000000000000003</v>
      </c>
      <c r="BA218" s="39">
        <v>0.15</v>
      </c>
      <c r="BB218" s="39">
        <v>0.61</v>
      </c>
      <c r="BC218" s="39">
        <v>0.2</v>
      </c>
      <c r="BD218" s="39">
        <v>0.52</v>
      </c>
      <c r="BE218" s="39">
        <v>0.63</v>
      </c>
      <c r="BF218" s="39">
        <v>0.48</v>
      </c>
      <c r="BG218" s="39">
        <v>0.15</v>
      </c>
      <c r="BH218" s="39">
        <v>0.2</v>
      </c>
      <c r="BI218" s="39">
        <v>0.26</v>
      </c>
      <c r="BJ218" s="39">
        <v>0.17</v>
      </c>
      <c r="BK218" s="39">
        <v>0.43</v>
      </c>
      <c r="BL218" s="39">
        <v>0.52</v>
      </c>
      <c r="BM218" s="39">
        <v>0.22</v>
      </c>
      <c r="BN218" s="39">
        <v>0.3</v>
      </c>
      <c r="BO218" s="39">
        <v>0.15</v>
      </c>
      <c r="BP218" s="39">
        <v>0.59</v>
      </c>
      <c r="BQ218" s="39">
        <v>0.35</v>
      </c>
      <c r="BR218" s="39">
        <v>0.26</v>
      </c>
      <c r="BS218" s="39">
        <v>0.26</v>
      </c>
      <c r="BT218" s="39">
        <v>0.11</v>
      </c>
      <c r="BU218" s="39">
        <v>0.46</v>
      </c>
      <c r="BV218" s="39">
        <v>0.26</v>
      </c>
      <c r="BW218" s="39">
        <v>0.22</v>
      </c>
      <c r="BX218" s="39">
        <v>0.2</v>
      </c>
      <c r="BY218" s="39">
        <v>0.28000000000000003</v>
      </c>
      <c r="BZ218" s="39">
        <v>0.43</v>
      </c>
      <c r="CA218" s="39">
        <v>0.26</v>
      </c>
      <c r="CB218" s="39">
        <v>0.22</v>
      </c>
      <c r="CC218" s="39">
        <v>0.27</v>
      </c>
      <c r="CD218" s="39">
        <v>0.27</v>
      </c>
      <c r="CE218" s="39">
        <v>0.33</v>
      </c>
      <c r="CF218" s="39">
        <v>0.27</v>
      </c>
    </row>
    <row r="219" spans="1:84" x14ac:dyDescent="0.25">
      <c r="A219" s="31" t="str">
        <f t="shared" si="3"/>
        <v>ESCOLA MUNICIPAL DESCOBERTO5º anoA</v>
      </c>
      <c r="B219" s="31" t="s">
        <v>258</v>
      </c>
      <c r="C219" s="31" t="s">
        <v>589</v>
      </c>
      <c r="D219" s="31" t="s">
        <v>443</v>
      </c>
      <c r="E219" s="31" t="s">
        <v>217</v>
      </c>
      <c r="F219" s="31" t="s">
        <v>87</v>
      </c>
      <c r="G219" s="42">
        <v>5</v>
      </c>
      <c r="H219" s="42">
        <v>5</v>
      </c>
      <c r="I219" s="42">
        <v>5</v>
      </c>
      <c r="J219" s="42">
        <v>5</v>
      </c>
      <c r="K219" s="39">
        <v>0</v>
      </c>
      <c r="L219" s="39">
        <v>0.6</v>
      </c>
      <c r="M219" s="39">
        <v>0.2</v>
      </c>
      <c r="N219" s="39">
        <v>0.2</v>
      </c>
      <c r="O219" s="39">
        <v>0.8</v>
      </c>
      <c r="P219" s="39">
        <v>0.2</v>
      </c>
      <c r="Q219" s="39">
        <v>0.4</v>
      </c>
      <c r="R219" s="39">
        <v>0.8</v>
      </c>
      <c r="S219" s="39">
        <v>0</v>
      </c>
      <c r="T219" s="39">
        <v>0.4</v>
      </c>
      <c r="U219" s="39">
        <v>0.4</v>
      </c>
      <c r="V219" s="39">
        <v>0.2</v>
      </c>
      <c r="W219" s="39">
        <v>0.8</v>
      </c>
      <c r="X219" s="39">
        <v>0.8</v>
      </c>
      <c r="Y219" s="39">
        <v>1</v>
      </c>
      <c r="Z219" s="39">
        <v>0.2</v>
      </c>
      <c r="AA219" s="39">
        <v>0.4</v>
      </c>
      <c r="AB219" s="39">
        <v>0</v>
      </c>
      <c r="AC219" s="39">
        <v>0.2</v>
      </c>
      <c r="AD219" s="39">
        <v>0.8</v>
      </c>
      <c r="AE219" s="39">
        <v>0.6</v>
      </c>
      <c r="AF219" s="39">
        <v>1</v>
      </c>
      <c r="AG219" s="39">
        <v>0.2</v>
      </c>
      <c r="AH219" s="39">
        <v>0</v>
      </c>
      <c r="AI219" s="39">
        <v>0.4</v>
      </c>
      <c r="AJ219" s="39">
        <v>0.2</v>
      </c>
      <c r="AK219" s="39">
        <v>0.6</v>
      </c>
      <c r="AL219" s="39">
        <v>0.2</v>
      </c>
      <c r="AM219" s="39">
        <v>1</v>
      </c>
      <c r="AN219" s="39">
        <v>0.4</v>
      </c>
      <c r="AO219" s="39">
        <v>0.2</v>
      </c>
      <c r="AP219" s="39">
        <v>0.4</v>
      </c>
      <c r="AQ219" s="39">
        <v>0.6</v>
      </c>
      <c r="AR219" s="39">
        <v>0.2</v>
      </c>
      <c r="AS219" s="39">
        <v>0.8</v>
      </c>
      <c r="AT219" s="39">
        <v>0</v>
      </c>
      <c r="AU219" s="39">
        <v>0.2</v>
      </c>
      <c r="AV219" s="39">
        <v>0.4</v>
      </c>
      <c r="AW219" s="39">
        <v>0</v>
      </c>
      <c r="AX219" s="39">
        <v>0.6</v>
      </c>
      <c r="AY219" s="39">
        <v>0</v>
      </c>
      <c r="AZ219" s="39">
        <v>0.2</v>
      </c>
      <c r="BA219" s="39">
        <v>0.2</v>
      </c>
      <c r="BB219" s="39">
        <v>0.8</v>
      </c>
      <c r="BC219" s="39">
        <v>0.4</v>
      </c>
      <c r="BD219" s="39">
        <v>0.8</v>
      </c>
      <c r="BE219" s="39">
        <v>0.6</v>
      </c>
      <c r="BF219" s="39">
        <v>1</v>
      </c>
      <c r="BG219" s="39">
        <v>0.4</v>
      </c>
      <c r="BH219" s="39">
        <v>0</v>
      </c>
      <c r="BI219" s="39">
        <v>1</v>
      </c>
      <c r="BJ219" s="39">
        <v>0.4</v>
      </c>
      <c r="BK219" s="39">
        <v>0.6</v>
      </c>
      <c r="BL219" s="39">
        <v>0.6</v>
      </c>
      <c r="BM219" s="39">
        <v>0.4</v>
      </c>
      <c r="BN219" s="39">
        <v>0.2</v>
      </c>
      <c r="BO219" s="39">
        <v>0.2</v>
      </c>
      <c r="BP219" s="39">
        <v>0.8</v>
      </c>
      <c r="BQ219" s="39">
        <v>0.8</v>
      </c>
      <c r="BR219" s="39">
        <v>0.4</v>
      </c>
      <c r="BS219" s="39">
        <v>0</v>
      </c>
      <c r="BT219" s="39">
        <v>0</v>
      </c>
      <c r="BU219" s="39">
        <v>0.4</v>
      </c>
      <c r="BV219" s="39">
        <v>0.8</v>
      </c>
      <c r="BW219" s="39">
        <v>0</v>
      </c>
      <c r="BX219" s="39">
        <v>0</v>
      </c>
      <c r="BY219" s="39">
        <v>0.4</v>
      </c>
      <c r="BZ219" s="39">
        <v>0.6</v>
      </c>
      <c r="CA219" s="39">
        <v>0.2</v>
      </c>
      <c r="CB219" s="39">
        <v>0</v>
      </c>
      <c r="CC219" s="39">
        <v>0.42</v>
      </c>
      <c r="CD219" s="39">
        <v>0.4</v>
      </c>
      <c r="CE219" s="39">
        <v>0.49</v>
      </c>
      <c r="CF219" s="39">
        <v>0.24</v>
      </c>
    </row>
    <row r="220" spans="1:84" x14ac:dyDescent="0.25">
      <c r="A220" s="31" t="str">
        <f t="shared" si="3"/>
        <v>ESCOLA MUNICIPAL DONA AUGUSTA MARIA DE JESUS5º ano"A"</v>
      </c>
      <c r="B220" s="31" t="s">
        <v>264</v>
      </c>
      <c r="C220" s="31" t="s">
        <v>273</v>
      </c>
      <c r="D220" s="31" t="s">
        <v>274</v>
      </c>
      <c r="E220" s="31" t="s">
        <v>217</v>
      </c>
      <c r="F220" s="31" t="s">
        <v>187</v>
      </c>
      <c r="G220" s="43">
        <v>18</v>
      </c>
      <c r="H220" s="43">
        <v>18</v>
      </c>
      <c r="I220" s="43">
        <v>18</v>
      </c>
      <c r="J220" s="43">
        <v>18</v>
      </c>
      <c r="K220" s="39">
        <v>0.17</v>
      </c>
      <c r="L220" s="39">
        <v>0.17</v>
      </c>
      <c r="M220" s="39">
        <v>0.22</v>
      </c>
      <c r="N220" s="39">
        <v>0.28000000000000003</v>
      </c>
      <c r="O220" s="39">
        <v>0.33</v>
      </c>
      <c r="P220" s="39">
        <v>0.11</v>
      </c>
      <c r="Q220" s="39">
        <v>0.28000000000000003</v>
      </c>
      <c r="R220" s="39">
        <v>0.33</v>
      </c>
      <c r="S220" s="39">
        <v>0.28000000000000003</v>
      </c>
      <c r="T220" s="39">
        <v>0.17</v>
      </c>
      <c r="U220" s="39">
        <v>0.5</v>
      </c>
      <c r="V220" s="39">
        <v>0.33</v>
      </c>
      <c r="W220" s="39">
        <v>0.11</v>
      </c>
      <c r="X220" s="39">
        <v>0.72</v>
      </c>
      <c r="Y220" s="39">
        <v>0.33</v>
      </c>
      <c r="Z220" s="39">
        <v>0.33</v>
      </c>
      <c r="AA220" s="39">
        <v>0.5</v>
      </c>
      <c r="AB220" s="39">
        <v>0.5</v>
      </c>
      <c r="AC220" s="39">
        <v>0.33</v>
      </c>
      <c r="AD220" s="39">
        <v>0.56000000000000005</v>
      </c>
      <c r="AE220" s="39">
        <v>0.56000000000000005</v>
      </c>
      <c r="AF220" s="39">
        <v>0.33</v>
      </c>
      <c r="AG220" s="39">
        <v>0.17</v>
      </c>
      <c r="AH220" s="39">
        <v>0.28000000000000003</v>
      </c>
      <c r="AI220" s="39">
        <v>0.39</v>
      </c>
      <c r="AJ220" s="39">
        <v>0.17</v>
      </c>
      <c r="AK220" s="39">
        <v>0.33</v>
      </c>
      <c r="AL220" s="39">
        <v>0.33</v>
      </c>
      <c r="AM220" s="39">
        <v>0.5</v>
      </c>
      <c r="AN220" s="39">
        <v>0.22</v>
      </c>
      <c r="AO220" s="39">
        <v>0.11</v>
      </c>
      <c r="AP220" s="39">
        <v>0.22</v>
      </c>
      <c r="AQ220" s="39">
        <v>0.5</v>
      </c>
      <c r="AR220" s="39">
        <v>0.22</v>
      </c>
      <c r="AS220" s="39">
        <v>0.44</v>
      </c>
      <c r="AT220" s="39">
        <v>0.22</v>
      </c>
      <c r="AU220" s="39">
        <v>0.28000000000000003</v>
      </c>
      <c r="AV220" s="39">
        <v>0.39</v>
      </c>
      <c r="AW220" s="39">
        <v>0.39</v>
      </c>
      <c r="AX220" s="39">
        <v>0.28000000000000003</v>
      </c>
      <c r="AY220" s="39">
        <v>0.28000000000000003</v>
      </c>
      <c r="AZ220" s="39">
        <v>0.17</v>
      </c>
      <c r="BA220" s="39">
        <v>0.22</v>
      </c>
      <c r="BB220" s="39">
        <v>0.83</v>
      </c>
      <c r="BC220" s="39">
        <v>0.17</v>
      </c>
      <c r="BD220" s="39">
        <v>0.44</v>
      </c>
      <c r="BE220" s="39">
        <v>0.44</v>
      </c>
      <c r="BF220" s="39">
        <v>0.5</v>
      </c>
      <c r="BG220" s="39">
        <v>0.06</v>
      </c>
      <c r="BH220" s="39">
        <v>0.33</v>
      </c>
      <c r="BI220" s="39">
        <v>0.56000000000000005</v>
      </c>
      <c r="BJ220" s="39">
        <v>0.28000000000000003</v>
      </c>
      <c r="BK220" s="39">
        <v>0.67</v>
      </c>
      <c r="BL220" s="39">
        <v>0.39</v>
      </c>
      <c r="BM220" s="39">
        <v>0.33</v>
      </c>
      <c r="BN220" s="39">
        <v>0.28000000000000003</v>
      </c>
      <c r="BO220" s="39">
        <v>0.11</v>
      </c>
      <c r="BP220" s="39">
        <v>0.72</v>
      </c>
      <c r="BQ220" s="39">
        <v>0.56000000000000005</v>
      </c>
      <c r="BR220" s="39">
        <v>0.17</v>
      </c>
      <c r="BS220" s="39">
        <v>0.28000000000000003</v>
      </c>
      <c r="BT220" s="39">
        <v>0.17</v>
      </c>
      <c r="BU220" s="39">
        <v>0.67</v>
      </c>
      <c r="BV220" s="39">
        <v>0.28000000000000003</v>
      </c>
      <c r="BW220" s="39">
        <v>0.44</v>
      </c>
      <c r="BX220" s="39">
        <v>0.33</v>
      </c>
      <c r="BY220" s="39">
        <v>0.56000000000000005</v>
      </c>
      <c r="BZ220" s="39">
        <v>0.22</v>
      </c>
      <c r="CA220" s="39">
        <v>0.28000000000000003</v>
      </c>
      <c r="CB220" s="39">
        <v>0</v>
      </c>
      <c r="CC220" s="39">
        <v>0.33</v>
      </c>
      <c r="CD220" s="39">
        <v>0.32</v>
      </c>
      <c r="CE220" s="39">
        <v>0.38</v>
      </c>
      <c r="CF220" s="39">
        <v>0.32</v>
      </c>
    </row>
    <row r="221" spans="1:84" x14ac:dyDescent="0.25">
      <c r="A221" s="31" t="str">
        <f t="shared" si="3"/>
        <v>ESCOLA MUNICIPAL DONA AUGUSTA MARIA DE JESUS5º ano"B"</v>
      </c>
      <c r="B221" s="31" t="s">
        <v>264</v>
      </c>
      <c r="C221" s="31" t="s">
        <v>273</v>
      </c>
      <c r="D221" s="31" t="s">
        <v>274</v>
      </c>
      <c r="E221" s="31" t="s">
        <v>217</v>
      </c>
      <c r="F221" s="31" t="s">
        <v>243</v>
      </c>
      <c r="G221" s="42">
        <v>22</v>
      </c>
      <c r="H221" s="42">
        <v>22</v>
      </c>
      <c r="I221" s="42">
        <v>22</v>
      </c>
      <c r="J221" s="42">
        <v>22</v>
      </c>
      <c r="K221" s="39">
        <v>0.27</v>
      </c>
      <c r="L221" s="39">
        <v>0.23</v>
      </c>
      <c r="M221" s="39">
        <v>0.18</v>
      </c>
      <c r="N221" s="39">
        <v>0.27</v>
      </c>
      <c r="O221" s="39">
        <v>0.45</v>
      </c>
      <c r="P221" s="39">
        <v>0.18</v>
      </c>
      <c r="Q221" s="39">
        <v>0.45</v>
      </c>
      <c r="R221" s="39">
        <v>0.23</v>
      </c>
      <c r="S221" s="39">
        <v>0.41</v>
      </c>
      <c r="T221" s="39">
        <v>0.45</v>
      </c>
      <c r="U221" s="39">
        <v>0.64</v>
      </c>
      <c r="V221" s="39">
        <v>0.59</v>
      </c>
      <c r="W221" s="39">
        <v>0.36</v>
      </c>
      <c r="X221" s="39">
        <v>0.5</v>
      </c>
      <c r="Y221" s="39">
        <v>0.41</v>
      </c>
      <c r="Z221" s="39">
        <v>0.36</v>
      </c>
      <c r="AA221" s="39">
        <v>0.45</v>
      </c>
      <c r="AB221" s="39">
        <v>0.18</v>
      </c>
      <c r="AC221" s="39">
        <v>0.23</v>
      </c>
      <c r="AD221" s="39">
        <v>0.64</v>
      </c>
      <c r="AE221" s="39">
        <v>0.23</v>
      </c>
      <c r="AF221" s="39">
        <v>0.41</v>
      </c>
      <c r="AG221" s="39">
        <v>0.09</v>
      </c>
      <c r="AH221" s="39">
        <v>0.23</v>
      </c>
      <c r="AI221" s="39">
        <v>0.36</v>
      </c>
      <c r="AJ221" s="39">
        <v>0.18</v>
      </c>
      <c r="AK221" s="39">
        <v>0.36</v>
      </c>
      <c r="AL221" s="39">
        <v>0.32</v>
      </c>
      <c r="AM221" s="39">
        <v>0.41</v>
      </c>
      <c r="AN221" s="39">
        <v>0.18</v>
      </c>
      <c r="AO221" s="39">
        <v>0.27</v>
      </c>
      <c r="AP221" s="39">
        <v>0.23</v>
      </c>
      <c r="AQ221" s="39">
        <v>0.41</v>
      </c>
      <c r="AR221" s="39">
        <v>0.36</v>
      </c>
      <c r="AS221" s="39">
        <v>0.41</v>
      </c>
      <c r="AT221" s="39">
        <v>0.14000000000000001</v>
      </c>
      <c r="AU221" s="39">
        <v>0.23</v>
      </c>
      <c r="AV221" s="39">
        <v>0.23</v>
      </c>
      <c r="AW221" s="39">
        <v>0.41</v>
      </c>
      <c r="AX221" s="39">
        <v>0.32</v>
      </c>
      <c r="AY221" s="39">
        <v>0.18</v>
      </c>
      <c r="AZ221" s="39">
        <v>0.09</v>
      </c>
      <c r="BA221" s="39">
        <v>0.14000000000000001</v>
      </c>
      <c r="BB221" s="39">
        <v>0.68</v>
      </c>
      <c r="BC221" s="39">
        <v>0.32</v>
      </c>
      <c r="BD221" s="39">
        <v>0.59</v>
      </c>
      <c r="BE221" s="39">
        <v>0.73</v>
      </c>
      <c r="BF221" s="39">
        <v>0.5</v>
      </c>
      <c r="BG221" s="39">
        <v>0.27</v>
      </c>
      <c r="BH221" s="39">
        <v>0.14000000000000001</v>
      </c>
      <c r="BI221" s="39">
        <v>0.36</v>
      </c>
      <c r="BJ221" s="39">
        <v>0.18</v>
      </c>
      <c r="BK221" s="39">
        <v>0.41</v>
      </c>
      <c r="BL221" s="39">
        <v>0.55000000000000004</v>
      </c>
      <c r="BM221" s="39">
        <v>0.32</v>
      </c>
      <c r="BN221" s="39">
        <v>0.18</v>
      </c>
      <c r="BO221" s="39">
        <v>0.32</v>
      </c>
      <c r="BP221" s="39">
        <v>0.5</v>
      </c>
      <c r="BQ221" s="39">
        <v>0.59</v>
      </c>
      <c r="BR221" s="39">
        <v>0.23</v>
      </c>
      <c r="BS221" s="39">
        <v>0.41</v>
      </c>
      <c r="BT221" s="39">
        <v>0.09</v>
      </c>
      <c r="BU221" s="39">
        <v>0.59</v>
      </c>
      <c r="BV221" s="39">
        <v>0.32</v>
      </c>
      <c r="BW221" s="39">
        <v>0.36</v>
      </c>
      <c r="BX221" s="39">
        <v>0.18</v>
      </c>
      <c r="BY221" s="39">
        <v>0.23</v>
      </c>
      <c r="BZ221" s="39">
        <v>0.23</v>
      </c>
      <c r="CA221" s="39">
        <v>0.23</v>
      </c>
      <c r="CB221" s="39">
        <v>0.18</v>
      </c>
      <c r="CC221" s="39">
        <v>0.38</v>
      </c>
      <c r="CD221" s="39">
        <v>0.28999999999999998</v>
      </c>
      <c r="CE221" s="39">
        <v>0.36</v>
      </c>
      <c r="CF221" s="39">
        <v>0.28000000000000003</v>
      </c>
    </row>
    <row r="222" spans="1:84" x14ac:dyDescent="0.25">
      <c r="A222" s="31" t="str">
        <f t="shared" si="3"/>
        <v>ESC MUL RAIMUNDO BARBOSA DE SOUSA5º ano"A"</v>
      </c>
      <c r="B222" s="31" t="s">
        <v>264</v>
      </c>
      <c r="C222" s="31" t="s">
        <v>278</v>
      </c>
      <c r="D222" s="31" t="s">
        <v>279</v>
      </c>
      <c r="E222" s="31" t="s">
        <v>217</v>
      </c>
      <c r="F222" s="31" t="s">
        <v>187</v>
      </c>
      <c r="G222" s="42">
        <v>22</v>
      </c>
      <c r="H222" s="42">
        <v>22</v>
      </c>
      <c r="I222" s="42">
        <v>22</v>
      </c>
      <c r="J222" s="42">
        <v>22</v>
      </c>
      <c r="K222" s="39">
        <v>0.14000000000000001</v>
      </c>
      <c r="L222" s="39">
        <v>0.32</v>
      </c>
      <c r="M222" s="39">
        <v>0.32</v>
      </c>
      <c r="N222" s="39">
        <v>0.14000000000000001</v>
      </c>
      <c r="O222" s="39">
        <v>0.45</v>
      </c>
      <c r="P222" s="39">
        <v>0.14000000000000001</v>
      </c>
      <c r="Q222" s="39">
        <v>0.41</v>
      </c>
      <c r="R222" s="39">
        <v>0.23</v>
      </c>
      <c r="S222" s="39">
        <v>0.27</v>
      </c>
      <c r="T222" s="39">
        <v>0.41</v>
      </c>
      <c r="U222" s="39">
        <v>0.82</v>
      </c>
      <c r="V222" s="39">
        <v>0.41</v>
      </c>
      <c r="W222" s="39">
        <v>0.64</v>
      </c>
      <c r="X222" s="39">
        <v>0.73</v>
      </c>
      <c r="Y222" s="39">
        <v>0.55000000000000004</v>
      </c>
      <c r="Z222" s="39">
        <v>0.36</v>
      </c>
      <c r="AA222" s="39">
        <v>0.45</v>
      </c>
      <c r="AB222" s="39">
        <v>0.18</v>
      </c>
      <c r="AC222" s="39">
        <v>0.18</v>
      </c>
      <c r="AD222" s="39">
        <v>0.82</v>
      </c>
      <c r="AE222" s="39">
        <v>0.59</v>
      </c>
      <c r="AF222" s="39">
        <v>0.77</v>
      </c>
      <c r="AG222" s="39">
        <v>0.36</v>
      </c>
      <c r="AH222" s="39">
        <v>0.36</v>
      </c>
      <c r="AI222" s="39">
        <v>0.32</v>
      </c>
      <c r="AJ222" s="39">
        <v>0.68</v>
      </c>
      <c r="AK222" s="39">
        <v>0.68</v>
      </c>
      <c r="AL222" s="39">
        <v>0.55000000000000004</v>
      </c>
      <c r="AM222" s="39">
        <v>0.5</v>
      </c>
      <c r="AN222" s="39">
        <v>0.41</v>
      </c>
      <c r="AO222" s="39">
        <v>0.05</v>
      </c>
      <c r="AP222" s="39">
        <v>0.27</v>
      </c>
      <c r="AQ222" s="39">
        <v>0.5</v>
      </c>
      <c r="AR222" s="39">
        <v>0.36</v>
      </c>
      <c r="AS222" s="39">
        <v>0.64</v>
      </c>
      <c r="AT222" s="39">
        <v>0.14000000000000001</v>
      </c>
      <c r="AU222" s="39">
        <v>0.36</v>
      </c>
      <c r="AV222" s="39">
        <v>0.27</v>
      </c>
      <c r="AW222" s="39">
        <v>0.14000000000000001</v>
      </c>
      <c r="AX222" s="39">
        <v>0.32</v>
      </c>
      <c r="AY222" s="39">
        <v>0.55000000000000004</v>
      </c>
      <c r="AZ222" s="39">
        <v>0.27</v>
      </c>
      <c r="BA222" s="39">
        <v>0.09</v>
      </c>
      <c r="BB222" s="39">
        <v>0.77</v>
      </c>
      <c r="BC222" s="39">
        <v>0.27</v>
      </c>
      <c r="BD222" s="39">
        <v>0.64</v>
      </c>
      <c r="BE222" s="39">
        <v>0.91</v>
      </c>
      <c r="BF222" s="39">
        <v>0.23</v>
      </c>
      <c r="BG222" s="39">
        <v>0.23</v>
      </c>
      <c r="BH222" s="39">
        <v>0.18</v>
      </c>
      <c r="BI222" s="39">
        <v>0.86</v>
      </c>
      <c r="BJ222" s="39">
        <v>0.27</v>
      </c>
      <c r="BK222" s="39">
        <v>0.59</v>
      </c>
      <c r="BL222" s="39">
        <v>0.59</v>
      </c>
      <c r="BM222" s="39">
        <v>0.5</v>
      </c>
      <c r="BN222" s="39">
        <v>0.41</v>
      </c>
      <c r="BO222" s="39">
        <v>0.09</v>
      </c>
      <c r="BP222" s="39">
        <v>0.77</v>
      </c>
      <c r="BQ222" s="39">
        <v>0.5</v>
      </c>
      <c r="BR222" s="39">
        <v>0.41</v>
      </c>
      <c r="BS222" s="39">
        <v>0.23</v>
      </c>
      <c r="BT222" s="39">
        <v>0.09</v>
      </c>
      <c r="BU222" s="39">
        <v>0.41</v>
      </c>
      <c r="BV222" s="39">
        <v>0.18</v>
      </c>
      <c r="BW222" s="39">
        <v>0.45</v>
      </c>
      <c r="BX222" s="39">
        <v>0.14000000000000001</v>
      </c>
      <c r="BY222" s="39">
        <v>0.18</v>
      </c>
      <c r="BZ222" s="39">
        <v>0.23</v>
      </c>
      <c r="CA222" s="39">
        <v>0.18</v>
      </c>
      <c r="CB222" s="39">
        <v>0.55000000000000004</v>
      </c>
      <c r="CC222" s="39">
        <v>0.4</v>
      </c>
      <c r="CD222" s="39">
        <v>0.41</v>
      </c>
      <c r="CE222" s="39">
        <v>0.46</v>
      </c>
      <c r="CF222" s="39">
        <v>0.26</v>
      </c>
    </row>
    <row r="223" spans="1:84" x14ac:dyDescent="0.25">
      <c r="A223" s="31" t="str">
        <f t="shared" si="3"/>
        <v>ESC MUL RAIMUNDO BARBOSA DE SOUSA5º ano"B"</v>
      </c>
      <c r="B223" s="31" t="s">
        <v>264</v>
      </c>
      <c r="C223" s="31" t="s">
        <v>278</v>
      </c>
      <c r="D223" s="31" t="s">
        <v>279</v>
      </c>
      <c r="E223" s="31" t="s">
        <v>217</v>
      </c>
      <c r="F223" s="31" t="s">
        <v>243</v>
      </c>
      <c r="G223" s="42">
        <v>15</v>
      </c>
      <c r="H223" s="42">
        <v>15</v>
      </c>
      <c r="I223" s="42">
        <v>15</v>
      </c>
      <c r="J223" s="42">
        <v>15</v>
      </c>
      <c r="K223" s="39">
        <v>7.0000000000000007E-2</v>
      </c>
      <c r="L223" s="39">
        <v>7.0000000000000007E-2</v>
      </c>
      <c r="M223" s="39">
        <v>0.33</v>
      </c>
      <c r="N223" s="39">
        <v>0.27</v>
      </c>
      <c r="O223" s="39">
        <v>0.4</v>
      </c>
      <c r="P223" s="39">
        <v>0.13</v>
      </c>
      <c r="Q223" s="39">
        <v>0.53</v>
      </c>
      <c r="R223" s="39">
        <v>0.4</v>
      </c>
      <c r="S223" s="39">
        <v>0.47</v>
      </c>
      <c r="T223" s="39">
        <v>0.4</v>
      </c>
      <c r="U223" s="39">
        <v>0.53</v>
      </c>
      <c r="V223" s="39">
        <v>0.4</v>
      </c>
      <c r="W223" s="39">
        <v>0.27</v>
      </c>
      <c r="X223" s="39">
        <v>0.67</v>
      </c>
      <c r="Y223" s="39">
        <v>0.53</v>
      </c>
      <c r="Z223" s="39">
        <v>0.2</v>
      </c>
      <c r="AA223" s="39">
        <v>0.67</v>
      </c>
      <c r="AB223" s="39">
        <v>0.47</v>
      </c>
      <c r="AC223" s="39">
        <v>0.2</v>
      </c>
      <c r="AD223" s="39">
        <v>0.53</v>
      </c>
      <c r="AE223" s="39">
        <v>0.4</v>
      </c>
      <c r="AF223" s="39">
        <v>0.33</v>
      </c>
      <c r="AG223" s="39">
        <v>0.2</v>
      </c>
      <c r="AH223" s="39">
        <v>0.2</v>
      </c>
      <c r="AI223" s="39">
        <v>0.4</v>
      </c>
      <c r="AJ223" s="39">
        <v>0.47</v>
      </c>
      <c r="AK223" s="39">
        <v>0.27</v>
      </c>
      <c r="AL223" s="39">
        <v>0.47</v>
      </c>
      <c r="AM223" s="39">
        <v>0.67</v>
      </c>
      <c r="AN223" s="39">
        <v>0.27</v>
      </c>
      <c r="AO223" s="39">
        <v>0.27</v>
      </c>
      <c r="AP223" s="39">
        <v>0.2</v>
      </c>
      <c r="AQ223" s="39">
        <v>0.6</v>
      </c>
      <c r="AR223" s="39">
        <v>0.27</v>
      </c>
      <c r="AS223" s="39">
        <v>0.4</v>
      </c>
      <c r="AT223" s="39">
        <v>0.2</v>
      </c>
      <c r="AU223" s="39">
        <v>0.4</v>
      </c>
      <c r="AV223" s="39">
        <v>7.0000000000000007E-2</v>
      </c>
      <c r="AW223" s="39">
        <v>0.2</v>
      </c>
      <c r="AX223" s="39">
        <v>0.47</v>
      </c>
      <c r="AY223" s="39">
        <v>7.0000000000000007E-2</v>
      </c>
      <c r="AZ223" s="39">
        <v>0.27</v>
      </c>
      <c r="BA223" s="39">
        <v>0.13</v>
      </c>
      <c r="BB223" s="39">
        <v>0.73</v>
      </c>
      <c r="BC223" s="39">
        <v>0.2</v>
      </c>
      <c r="BD223" s="39">
        <v>0.6</v>
      </c>
      <c r="BE223" s="39">
        <v>0.67</v>
      </c>
      <c r="BF223" s="39">
        <v>0.6</v>
      </c>
      <c r="BG223" s="39">
        <v>0.33</v>
      </c>
      <c r="BH223" s="39">
        <v>0.13</v>
      </c>
      <c r="BI223" s="39">
        <v>0.4</v>
      </c>
      <c r="BJ223" s="39">
        <v>0.2</v>
      </c>
      <c r="BK223" s="39">
        <v>0.33</v>
      </c>
      <c r="BL223" s="39">
        <v>0.47</v>
      </c>
      <c r="BM223" s="39">
        <v>0.47</v>
      </c>
      <c r="BN223" s="39">
        <v>0.2</v>
      </c>
      <c r="BO223" s="39">
        <v>0.2</v>
      </c>
      <c r="BP223" s="39">
        <v>0.67</v>
      </c>
      <c r="BQ223" s="39">
        <v>0.67</v>
      </c>
      <c r="BR223" s="39">
        <v>0.2</v>
      </c>
      <c r="BS223" s="39">
        <v>0.27</v>
      </c>
      <c r="BT223" s="39">
        <v>0.33</v>
      </c>
      <c r="BU223" s="39">
        <v>0.4</v>
      </c>
      <c r="BV223" s="39">
        <v>7.0000000000000007E-2</v>
      </c>
      <c r="BW223" s="39">
        <v>0.33</v>
      </c>
      <c r="BX223" s="39">
        <v>0.2</v>
      </c>
      <c r="BY223" s="39">
        <v>0.27</v>
      </c>
      <c r="BZ223" s="39">
        <v>0.33</v>
      </c>
      <c r="CA223" s="39">
        <v>0</v>
      </c>
      <c r="CB223" s="39">
        <v>0.47</v>
      </c>
      <c r="CC223" s="39">
        <v>0.38</v>
      </c>
      <c r="CD223" s="39">
        <v>0.34</v>
      </c>
      <c r="CE223" s="39">
        <v>0.38</v>
      </c>
      <c r="CF223" s="39">
        <v>0.27</v>
      </c>
    </row>
    <row r="224" spans="1:84" x14ac:dyDescent="0.25">
      <c r="A224" s="31" t="str">
        <f t="shared" si="3"/>
        <v>ESC MUNICIPAL PEDRO LUDOVICO TEIXEIRA5º anoA</v>
      </c>
      <c r="B224" s="31" t="s">
        <v>264</v>
      </c>
      <c r="C224" s="31" t="s">
        <v>265</v>
      </c>
      <c r="D224" s="31" t="s">
        <v>267</v>
      </c>
      <c r="E224" s="31" t="s">
        <v>217</v>
      </c>
      <c r="F224" s="31" t="s">
        <v>87</v>
      </c>
      <c r="G224" s="42">
        <v>12</v>
      </c>
      <c r="H224" s="42">
        <v>12</v>
      </c>
      <c r="I224" s="42">
        <v>13</v>
      </c>
      <c r="J224" s="42">
        <v>13</v>
      </c>
      <c r="K224" s="39">
        <v>0.54</v>
      </c>
      <c r="L224" s="39">
        <v>0.85</v>
      </c>
      <c r="M224" s="39">
        <v>0.15</v>
      </c>
      <c r="N224" s="39">
        <v>0.31</v>
      </c>
      <c r="O224" s="39">
        <v>0.69</v>
      </c>
      <c r="P224" s="39">
        <v>0.38</v>
      </c>
      <c r="Q224" s="39">
        <v>0.62</v>
      </c>
      <c r="R224" s="39">
        <v>0.08</v>
      </c>
      <c r="S224" s="39">
        <v>0.69</v>
      </c>
      <c r="T224" s="39">
        <v>0.46</v>
      </c>
      <c r="U224" s="39">
        <v>0.54</v>
      </c>
      <c r="V224" s="39">
        <v>0.15</v>
      </c>
      <c r="W224" s="39">
        <v>0.54</v>
      </c>
      <c r="X224" s="39">
        <v>0.62</v>
      </c>
      <c r="Y224" s="39">
        <v>0.46</v>
      </c>
      <c r="Z224" s="39">
        <v>0.38</v>
      </c>
      <c r="AA224" s="39">
        <v>0.38</v>
      </c>
      <c r="AB224" s="39">
        <v>0.23</v>
      </c>
      <c r="AC224" s="39">
        <v>0.31</v>
      </c>
      <c r="AD224" s="39">
        <v>0.38</v>
      </c>
      <c r="AE224" s="39">
        <v>0.54</v>
      </c>
      <c r="AF224" s="39">
        <v>0.77</v>
      </c>
      <c r="AG224" s="39">
        <v>0.46</v>
      </c>
      <c r="AH224" s="39">
        <v>0.15</v>
      </c>
      <c r="AI224" s="39">
        <v>0.15</v>
      </c>
      <c r="AJ224" s="39">
        <v>0.31</v>
      </c>
      <c r="AK224" s="39">
        <v>0.23</v>
      </c>
      <c r="AL224" s="39">
        <v>0.54</v>
      </c>
      <c r="AM224" s="39">
        <v>0.69</v>
      </c>
      <c r="AN224" s="39">
        <v>0.31</v>
      </c>
      <c r="AO224" s="39">
        <v>0.15</v>
      </c>
      <c r="AP224" s="39">
        <v>0.08</v>
      </c>
      <c r="AQ224" s="39">
        <v>0.23</v>
      </c>
      <c r="AR224" s="39">
        <v>0.15</v>
      </c>
      <c r="AS224" s="39">
        <v>0.31</v>
      </c>
      <c r="AT224" s="39">
        <v>0.46</v>
      </c>
      <c r="AU224" s="39">
        <v>0.62</v>
      </c>
      <c r="AV224" s="39">
        <v>0.38</v>
      </c>
      <c r="AW224" s="39">
        <v>0.23</v>
      </c>
      <c r="AX224" s="39">
        <v>0.46</v>
      </c>
      <c r="AY224" s="39">
        <v>0.46</v>
      </c>
      <c r="AZ224" s="39">
        <v>0.31</v>
      </c>
      <c r="BA224" s="39">
        <v>0.08</v>
      </c>
      <c r="BB224" s="39">
        <v>0.92</v>
      </c>
      <c r="BC224" s="39">
        <v>0.15</v>
      </c>
      <c r="BD224" s="39">
        <v>0.77</v>
      </c>
      <c r="BE224" s="39">
        <v>0.62</v>
      </c>
      <c r="BF224" s="39">
        <v>0.15</v>
      </c>
      <c r="BG224" s="39">
        <v>0.54</v>
      </c>
      <c r="BH224" s="39">
        <v>0.15</v>
      </c>
      <c r="BI224" s="39">
        <v>0.69</v>
      </c>
      <c r="BJ224" s="39">
        <v>0.38</v>
      </c>
      <c r="BK224" s="39">
        <v>0.69</v>
      </c>
      <c r="BL224" s="39">
        <v>0.38</v>
      </c>
      <c r="BM224" s="39">
        <v>0.69</v>
      </c>
      <c r="BN224" s="39">
        <v>0.23</v>
      </c>
      <c r="BO224" s="39">
        <v>0.23</v>
      </c>
      <c r="BP224" s="39">
        <v>0.69</v>
      </c>
      <c r="BQ224" s="39">
        <v>0.31</v>
      </c>
      <c r="BR224" s="39">
        <v>0.46</v>
      </c>
      <c r="BS224" s="39">
        <v>0.23</v>
      </c>
      <c r="BT224" s="39">
        <v>0.08</v>
      </c>
      <c r="BU224" s="39">
        <v>0.62</v>
      </c>
      <c r="BV224" s="39">
        <v>0.46</v>
      </c>
      <c r="BW224" s="39">
        <v>0.23</v>
      </c>
      <c r="BX224" s="39">
        <v>0.31</v>
      </c>
      <c r="BY224" s="39">
        <v>0.38</v>
      </c>
      <c r="BZ224" s="39">
        <v>0.38</v>
      </c>
      <c r="CA224" s="39">
        <v>0.08</v>
      </c>
      <c r="CB224" s="39">
        <v>0.08</v>
      </c>
      <c r="CC224" s="39">
        <v>0.44</v>
      </c>
      <c r="CD224" s="39">
        <v>0.36</v>
      </c>
      <c r="CE224" s="39">
        <v>0.45</v>
      </c>
      <c r="CF224" s="39">
        <v>0.28000000000000003</v>
      </c>
    </row>
    <row r="225" spans="1:84" x14ac:dyDescent="0.25">
      <c r="A225" s="31" t="str">
        <f t="shared" si="3"/>
        <v>ESCOLA MUNICIPAL DE TEMPO INTEGRAL FRANCISCO PINHEIRO DA SILVEIRA5º anoA</v>
      </c>
      <c r="B225" s="31" t="s">
        <v>264</v>
      </c>
      <c r="C225" s="31" t="s">
        <v>269</v>
      </c>
      <c r="D225" s="31" t="s">
        <v>270</v>
      </c>
      <c r="E225" s="31" t="s">
        <v>217</v>
      </c>
      <c r="F225" s="31" t="s">
        <v>87</v>
      </c>
      <c r="G225" s="42">
        <v>9</v>
      </c>
      <c r="H225" s="42">
        <v>9</v>
      </c>
      <c r="I225" s="42">
        <v>9</v>
      </c>
      <c r="J225" s="42">
        <v>9</v>
      </c>
      <c r="K225" s="39">
        <v>0.56000000000000005</v>
      </c>
      <c r="L225" s="39">
        <v>0.89</v>
      </c>
      <c r="M225" s="39">
        <v>0.33</v>
      </c>
      <c r="N225" s="39">
        <v>0.44</v>
      </c>
      <c r="O225" s="39">
        <v>0.89</v>
      </c>
      <c r="P225" s="39">
        <v>0.33</v>
      </c>
      <c r="Q225" s="39">
        <v>0.67</v>
      </c>
      <c r="R225" s="39">
        <v>0.56000000000000005</v>
      </c>
      <c r="S225" s="39">
        <v>0.67</v>
      </c>
      <c r="T225" s="39">
        <v>0.33</v>
      </c>
      <c r="U225" s="39">
        <v>0.67</v>
      </c>
      <c r="V225" s="39">
        <v>0.22</v>
      </c>
      <c r="W225" s="39">
        <v>0.78</v>
      </c>
      <c r="X225" s="39">
        <v>0.67</v>
      </c>
      <c r="Y225" s="39">
        <v>0.44</v>
      </c>
      <c r="Z225" s="39">
        <v>0.44</v>
      </c>
      <c r="AA225" s="39">
        <v>0.44</v>
      </c>
      <c r="AB225" s="39">
        <v>0.11</v>
      </c>
      <c r="AC225" s="39">
        <v>0.22</v>
      </c>
      <c r="AD225" s="39">
        <v>0.67</v>
      </c>
      <c r="AE225" s="39">
        <v>0.67</v>
      </c>
      <c r="AF225" s="39">
        <v>0.78</v>
      </c>
      <c r="AG225" s="39">
        <v>0.11</v>
      </c>
      <c r="AH225" s="39">
        <v>0.22</v>
      </c>
      <c r="AI225" s="39">
        <v>0.22</v>
      </c>
      <c r="AJ225" s="39">
        <v>0.78</v>
      </c>
      <c r="AK225" s="39">
        <v>0.33</v>
      </c>
      <c r="AL225" s="39">
        <v>0.56000000000000005</v>
      </c>
      <c r="AM225" s="39">
        <v>0.44</v>
      </c>
      <c r="AN225" s="39">
        <v>0.33</v>
      </c>
      <c r="AO225" s="39">
        <v>0</v>
      </c>
      <c r="AP225" s="39">
        <v>0.11</v>
      </c>
      <c r="AQ225" s="39">
        <v>0.44</v>
      </c>
      <c r="AR225" s="39">
        <v>0.22</v>
      </c>
      <c r="AS225" s="39">
        <v>0.67</v>
      </c>
      <c r="AT225" s="39">
        <v>0.22</v>
      </c>
      <c r="AU225" s="39">
        <v>0.11</v>
      </c>
      <c r="AV225" s="39">
        <v>0.22</v>
      </c>
      <c r="AW225" s="39">
        <v>0.56000000000000005</v>
      </c>
      <c r="AX225" s="39">
        <v>0.44</v>
      </c>
      <c r="AY225" s="39">
        <v>0.22</v>
      </c>
      <c r="AZ225" s="39">
        <v>0.33</v>
      </c>
      <c r="BA225" s="39">
        <v>0.44</v>
      </c>
      <c r="BB225" s="39">
        <v>0.56000000000000005</v>
      </c>
      <c r="BC225" s="39">
        <v>0.44</v>
      </c>
      <c r="BD225" s="39">
        <v>0.22</v>
      </c>
      <c r="BE225" s="39">
        <v>0.67</v>
      </c>
      <c r="BF225" s="39">
        <v>0.56000000000000005</v>
      </c>
      <c r="BG225" s="39">
        <v>0.33</v>
      </c>
      <c r="BH225" s="39">
        <v>0</v>
      </c>
      <c r="BI225" s="39">
        <v>0.44</v>
      </c>
      <c r="BJ225" s="39">
        <v>0.22</v>
      </c>
      <c r="BK225" s="39">
        <v>0.44</v>
      </c>
      <c r="BL225" s="39">
        <v>0.67</v>
      </c>
      <c r="BM225" s="39">
        <v>0.56000000000000005</v>
      </c>
      <c r="BN225" s="39">
        <v>0.56000000000000005</v>
      </c>
      <c r="BO225" s="39">
        <v>0.33</v>
      </c>
      <c r="BP225" s="39">
        <v>0.67</v>
      </c>
      <c r="BQ225" s="39">
        <v>0.67</v>
      </c>
      <c r="BR225" s="39">
        <v>0.44</v>
      </c>
      <c r="BS225" s="39">
        <v>0.44</v>
      </c>
      <c r="BT225" s="39">
        <v>0.22</v>
      </c>
      <c r="BU225" s="39">
        <v>0.44</v>
      </c>
      <c r="BV225" s="39">
        <v>0.33</v>
      </c>
      <c r="BW225" s="39">
        <v>0.78</v>
      </c>
      <c r="BX225" s="39">
        <v>0.44</v>
      </c>
      <c r="BY225" s="39">
        <v>0.67</v>
      </c>
      <c r="BZ225" s="39">
        <v>0.44</v>
      </c>
      <c r="CA225" s="39">
        <v>0.22</v>
      </c>
      <c r="CB225" s="39">
        <v>0.78</v>
      </c>
      <c r="CC225" s="39">
        <v>0.52</v>
      </c>
      <c r="CD225" s="39">
        <v>0.37</v>
      </c>
      <c r="CE225" s="39">
        <v>0.44</v>
      </c>
      <c r="CF225" s="39">
        <v>0.48</v>
      </c>
    </row>
    <row r="226" spans="1:84" x14ac:dyDescent="0.25">
      <c r="A226" s="31" t="str">
        <f t="shared" si="3"/>
        <v>ESC MUNICIPAL MARECHAL HUMBERTO DE ALENCAR CASTELO BRANCO5º anoA</v>
      </c>
      <c r="B226" s="31" t="s">
        <v>264</v>
      </c>
      <c r="C226" s="31" t="s">
        <v>265</v>
      </c>
      <c r="D226" s="31" t="s">
        <v>266</v>
      </c>
      <c r="E226" s="31" t="s">
        <v>217</v>
      </c>
      <c r="F226" s="31" t="s">
        <v>87</v>
      </c>
      <c r="G226" s="42">
        <v>22</v>
      </c>
      <c r="H226" s="42">
        <v>22</v>
      </c>
      <c r="I226" s="42">
        <v>22</v>
      </c>
      <c r="J226" s="42">
        <v>22</v>
      </c>
      <c r="K226" s="39">
        <v>0.32</v>
      </c>
      <c r="L226" s="39">
        <v>0.55000000000000004</v>
      </c>
      <c r="M226" s="39">
        <v>0.32</v>
      </c>
      <c r="N226" s="39">
        <v>0.45</v>
      </c>
      <c r="O226" s="39">
        <v>0.68</v>
      </c>
      <c r="P226" s="39">
        <v>0.32</v>
      </c>
      <c r="Q226" s="39">
        <v>0.73</v>
      </c>
      <c r="R226" s="39">
        <v>0.64</v>
      </c>
      <c r="S226" s="39">
        <v>0.41</v>
      </c>
      <c r="T226" s="39">
        <v>0.45</v>
      </c>
      <c r="U226" s="39">
        <v>0.41</v>
      </c>
      <c r="V226" s="39">
        <v>0.36</v>
      </c>
      <c r="W226" s="39">
        <v>0.32</v>
      </c>
      <c r="X226" s="39">
        <v>0.77</v>
      </c>
      <c r="Y226" s="39">
        <v>0.5</v>
      </c>
      <c r="Z226" s="39">
        <v>0.09</v>
      </c>
      <c r="AA226" s="39">
        <v>0.5</v>
      </c>
      <c r="AB226" s="39">
        <v>0.05</v>
      </c>
      <c r="AC226" s="39">
        <v>0.23</v>
      </c>
      <c r="AD226" s="39">
        <v>0.64</v>
      </c>
      <c r="AE226" s="39">
        <v>0.55000000000000004</v>
      </c>
      <c r="AF226" s="39">
        <v>0.5</v>
      </c>
      <c r="AG226" s="39">
        <v>0.41</v>
      </c>
      <c r="AH226" s="39">
        <v>0.14000000000000001</v>
      </c>
      <c r="AI226" s="39">
        <v>0.36</v>
      </c>
      <c r="AJ226" s="39">
        <v>0.55000000000000004</v>
      </c>
      <c r="AK226" s="39">
        <v>0.5</v>
      </c>
      <c r="AL226" s="39">
        <v>0.45</v>
      </c>
      <c r="AM226" s="39">
        <v>0.55000000000000004</v>
      </c>
      <c r="AN226" s="39">
        <v>0.18</v>
      </c>
      <c r="AO226" s="39">
        <v>0.14000000000000001</v>
      </c>
      <c r="AP226" s="39">
        <v>0.41</v>
      </c>
      <c r="AQ226" s="39">
        <v>0.64</v>
      </c>
      <c r="AR226" s="39">
        <v>0.5</v>
      </c>
      <c r="AS226" s="39">
        <v>0.73</v>
      </c>
      <c r="AT226" s="39">
        <v>0.05</v>
      </c>
      <c r="AU226" s="39">
        <v>0.41</v>
      </c>
      <c r="AV226" s="39">
        <v>0.5</v>
      </c>
      <c r="AW226" s="39">
        <v>0.45</v>
      </c>
      <c r="AX226" s="39">
        <v>0.41</v>
      </c>
      <c r="AY226" s="39">
        <v>0.14000000000000001</v>
      </c>
      <c r="AZ226" s="39">
        <v>0.14000000000000001</v>
      </c>
      <c r="BA226" s="39">
        <v>0.32</v>
      </c>
      <c r="BB226" s="39">
        <v>0.82</v>
      </c>
      <c r="BC226" s="39">
        <v>0.41</v>
      </c>
      <c r="BD226" s="39">
        <v>0.59</v>
      </c>
      <c r="BE226" s="39">
        <v>0.59</v>
      </c>
      <c r="BF226" s="39">
        <v>0.27</v>
      </c>
      <c r="BG226" s="39">
        <v>0.36</v>
      </c>
      <c r="BH226" s="39">
        <v>0.18</v>
      </c>
      <c r="BI226" s="39">
        <v>0.68</v>
      </c>
      <c r="BJ226" s="39">
        <v>0.32</v>
      </c>
      <c r="BK226" s="39">
        <v>0.64</v>
      </c>
      <c r="BL226" s="39">
        <v>0.59</v>
      </c>
      <c r="BM226" s="39">
        <v>0.55000000000000004</v>
      </c>
      <c r="BN226" s="39">
        <v>0.45</v>
      </c>
      <c r="BO226" s="39">
        <v>0.14000000000000001</v>
      </c>
      <c r="BP226" s="39">
        <v>0.68</v>
      </c>
      <c r="BQ226" s="39">
        <v>0.55000000000000004</v>
      </c>
      <c r="BR226" s="39">
        <v>0.36</v>
      </c>
      <c r="BS226" s="39">
        <v>0.05</v>
      </c>
      <c r="BT226" s="39">
        <v>0.14000000000000001</v>
      </c>
      <c r="BU226" s="39">
        <v>0.68</v>
      </c>
      <c r="BV226" s="39">
        <v>0.27</v>
      </c>
      <c r="BW226" s="39">
        <v>0.27</v>
      </c>
      <c r="BX226" s="39">
        <v>0.14000000000000001</v>
      </c>
      <c r="BY226" s="39">
        <v>0.41</v>
      </c>
      <c r="BZ226" s="39">
        <v>0.36</v>
      </c>
      <c r="CA226" s="39">
        <v>0.23</v>
      </c>
      <c r="CB226" s="39">
        <v>0.32</v>
      </c>
      <c r="CC226" s="39">
        <v>0.44</v>
      </c>
      <c r="CD226" s="39">
        <v>0.42</v>
      </c>
      <c r="CE226" s="39">
        <v>0.44</v>
      </c>
      <c r="CF226" s="39">
        <v>0.28999999999999998</v>
      </c>
    </row>
    <row r="227" spans="1:84" x14ac:dyDescent="0.25">
      <c r="A227" s="31" t="str">
        <f t="shared" si="3"/>
        <v>ESC MUNICIPAL MARECHAL HUMBERTO DE ALENCAR CASTELO BRANCO5º anoB</v>
      </c>
      <c r="B227" s="31" t="s">
        <v>264</v>
      </c>
      <c r="C227" s="31" t="s">
        <v>265</v>
      </c>
      <c r="D227" s="31" t="s">
        <v>266</v>
      </c>
      <c r="E227" s="31" t="s">
        <v>217</v>
      </c>
      <c r="F227" s="31" t="s">
        <v>100</v>
      </c>
      <c r="G227" s="42">
        <v>20</v>
      </c>
      <c r="H227" s="42">
        <v>20</v>
      </c>
      <c r="I227" s="42">
        <v>21</v>
      </c>
      <c r="J227" s="42">
        <v>21</v>
      </c>
      <c r="K227" s="39">
        <v>0.64</v>
      </c>
      <c r="L227" s="39">
        <v>0.55000000000000004</v>
      </c>
      <c r="M227" s="39">
        <v>0.05</v>
      </c>
      <c r="N227" s="39">
        <v>0.27</v>
      </c>
      <c r="O227" s="39">
        <v>0.36</v>
      </c>
      <c r="P227" s="39">
        <v>0.27</v>
      </c>
      <c r="Q227" s="39">
        <v>0.59</v>
      </c>
      <c r="R227" s="39">
        <v>0.32</v>
      </c>
      <c r="S227" s="39">
        <v>0.55000000000000004</v>
      </c>
      <c r="T227" s="39">
        <v>0.27</v>
      </c>
      <c r="U227" s="39">
        <v>0.77</v>
      </c>
      <c r="V227" s="39">
        <v>0.41</v>
      </c>
      <c r="W227" s="39">
        <v>0.55000000000000004</v>
      </c>
      <c r="X227" s="39">
        <v>0.55000000000000004</v>
      </c>
      <c r="Y227" s="39">
        <v>0.45</v>
      </c>
      <c r="Z227" s="39">
        <v>0.27</v>
      </c>
      <c r="AA227" s="39">
        <v>0.14000000000000001</v>
      </c>
      <c r="AB227" s="39">
        <v>0.36</v>
      </c>
      <c r="AC227" s="39">
        <v>0.27</v>
      </c>
      <c r="AD227" s="39">
        <v>0.59</v>
      </c>
      <c r="AE227" s="39">
        <v>0.82</v>
      </c>
      <c r="AF227" s="39">
        <v>0.64</v>
      </c>
      <c r="AG227" s="39">
        <v>0.45</v>
      </c>
      <c r="AH227" s="39">
        <v>0.09</v>
      </c>
      <c r="AI227" s="39">
        <v>0.27</v>
      </c>
      <c r="AJ227" s="39">
        <v>0.5</v>
      </c>
      <c r="AK227" s="39">
        <v>0.73</v>
      </c>
      <c r="AL227" s="39">
        <v>0.27</v>
      </c>
      <c r="AM227" s="39">
        <v>0.68</v>
      </c>
      <c r="AN227" s="39">
        <v>0.59</v>
      </c>
      <c r="AO227" s="39">
        <v>0.27</v>
      </c>
      <c r="AP227" s="39">
        <v>0.23</v>
      </c>
      <c r="AQ227" s="39">
        <v>0.45</v>
      </c>
      <c r="AR227" s="39">
        <v>0.5</v>
      </c>
      <c r="AS227" s="39">
        <v>0.73</v>
      </c>
      <c r="AT227" s="39">
        <v>0.41</v>
      </c>
      <c r="AU227" s="39">
        <v>0.55000000000000004</v>
      </c>
      <c r="AV227" s="39">
        <v>0.41</v>
      </c>
      <c r="AW227" s="39">
        <v>0.18</v>
      </c>
      <c r="AX227" s="39">
        <v>0.55000000000000004</v>
      </c>
      <c r="AY227" s="39">
        <v>0.18</v>
      </c>
      <c r="AZ227" s="39">
        <v>0.23</v>
      </c>
      <c r="BA227" s="39">
        <v>0.23</v>
      </c>
      <c r="BB227" s="39">
        <v>0.77</v>
      </c>
      <c r="BC227" s="39">
        <v>0.32</v>
      </c>
      <c r="BD227" s="39">
        <v>0.68</v>
      </c>
      <c r="BE227" s="39">
        <v>0.64</v>
      </c>
      <c r="BF227" s="39">
        <v>0.45</v>
      </c>
      <c r="BG227" s="39">
        <v>0.36</v>
      </c>
      <c r="BH227" s="39">
        <v>0</v>
      </c>
      <c r="BI227" s="39">
        <v>0.59</v>
      </c>
      <c r="BJ227" s="39">
        <v>0.14000000000000001</v>
      </c>
      <c r="BK227" s="39">
        <v>0.68</v>
      </c>
      <c r="BL227" s="39">
        <v>0.59</v>
      </c>
      <c r="BM227" s="39">
        <v>0.64</v>
      </c>
      <c r="BN227" s="39">
        <v>0.36</v>
      </c>
      <c r="BO227" s="39">
        <v>0.27</v>
      </c>
      <c r="BP227" s="39">
        <v>0.82</v>
      </c>
      <c r="BQ227" s="39">
        <v>0.64</v>
      </c>
      <c r="BR227" s="39">
        <v>0.45</v>
      </c>
      <c r="BS227" s="39">
        <v>0.32</v>
      </c>
      <c r="BT227" s="39">
        <v>0.05</v>
      </c>
      <c r="BU227" s="39">
        <v>0.5</v>
      </c>
      <c r="BV227" s="39">
        <v>0.23</v>
      </c>
      <c r="BW227" s="39">
        <v>0.05</v>
      </c>
      <c r="BX227" s="39">
        <v>0.14000000000000001</v>
      </c>
      <c r="BY227" s="39">
        <v>0.32</v>
      </c>
      <c r="BZ227" s="39">
        <v>0.32</v>
      </c>
      <c r="CA227" s="39">
        <v>0.32</v>
      </c>
      <c r="CB227" s="39">
        <v>0.14000000000000001</v>
      </c>
      <c r="CC227" s="39">
        <v>0.41</v>
      </c>
      <c r="CD227" s="39">
        <v>0.47</v>
      </c>
      <c r="CE227" s="39">
        <v>0.45</v>
      </c>
      <c r="CF227" s="39">
        <v>0.24</v>
      </c>
    </row>
    <row r="228" spans="1:84" x14ac:dyDescent="0.25">
      <c r="A228" s="31" t="str">
        <f t="shared" si="3"/>
        <v>ESCOLA MUNICIPAL AMBROZINA LIMA DO PRADO5º anoA</v>
      </c>
      <c r="B228" s="31" t="s">
        <v>264</v>
      </c>
      <c r="C228" s="31" t="s">
        <v>265</v>
      </c>
      <c r="D228" s="31" t="s">
        <v>426</v>
      </c>
      <c r="E228" s="31" t="s">
        <v>217</v>
      </c>
      <c r="F228" s="31" t="s">
        <v>87</v>
      </c>
      <c r="G228" s="42">
        <v>8</v>
      </c>
      <c r="H228" s="42">
        <v>8</v>
      </c>
      <c r="I228" s="42">
        <v>11</v>
      </c>
      <c r="J228" s="42">
        <v>11</v>
      </c>
      <c r="K228" s="39">
        <v>0.09</v>
      </c>
      <c r="L228" s="39">
        <v>0.09</v>
      </c>
      <c r="M228" s="39">
        <v>0.18</v>
      </c>
      <c r="N228" s="39">
        <v>0.45</v>
      </c>
      <c r="O228" s="39">
        <v>0</v>
      </c>
      <c r="P228" s="39">
        <v>0.09</v>
      </c>
      <c r="Q228" s="39">
        <v>0.27</v>
      </c>
      <c r="R228" s="39">
        <v>0.18</v>
      </c>
      <c r="S228" s="39">
        <v>0.09</v>
      </c>
      <c r="T228" s="39">
        <v>0.18</v>
      </c>
      <c r="U228" s="39">
        <v>0.27</v>
      </c>
      <c r="V228" s="39">
        <v>0.45</v>
      </c>
      <c r="W228" s="39">
        <v>0.27</v>
      </c>
      <c r="X228" s="39">
        <v>0.45</v>
      </c>
      <c r="Y228" s="39">
        <v>0.09</v>
      </c>
      <c r="Z228" s="39">
        <v>0.09</v>
      </c>
      <c r="AA228" s="39">
        <v>0.09</v>
      </c>
      <c r="AB228" s="39">
        <v>0</v>
      </c>
      <c r="AC228" s="39">
        <v>0.09</v>
      </c>
      <c r="AD228" s="39">
        <v>0</v>
      </c>
      <c r="AE228" s="39">
        <v>0.09</v>
      </c>
      <c r="AF228" s="39">
        <v>0.18</v>
      </c>
      <c r="AG228" s="39">
        <v>0</v>
      </c>
      <c r="AH228" s="39">
        <v>0.09</v>
      </c>
      <c r="AI228" s="39">
        <v>0.45</v>
      </c>
      <c r="AJ228" s="39">
        <v>0.27</v>
      </c>
      <c r="AK228" s="39">
        <v>0.18</v>
      </c>
      <c r="AL228" s="39">
        <v>0.18</v>
      </c>
      <c r="AM228" s="39">
        <v>0.27</v>
      </c>
      <c r="AN228" s="39">
        <v>0.27</v>
      </c>
      <c r="AO228" s="39">
        <v>0.18</v>
      </c>
      <c r="AP228" s="39">
        <v>0.18</v>
      </c>
      <c r="AQ228" s="39">
        <v>0.18</v>
      </c>
      <c r="AR228" s="39">
        <v>0.18</v>
      </c>
      <c r="AS228" s="39">
        <v>0.36</v>
      </c>
      <c r="AT228" s="39">
        <v>0.18</v>
      </c>
      <c r="AU228" s="39">
        <v>0.18</v>
      </c>
      <c r="AV228" s="39">
        <v>0.27</v>
      </c>
      <c r="AW228" s="39">
        <v>0.27</v>
      </c>
      <c r="AX228" s="39">
        <v>0.18</v>
      </c>
      <c r="AY228" s="39">
        <v>0.36</v>
      </c>
      <c r="AZ228" s="39">
        <v>0.45</v>
      </c>
      <c r="BA228" s="39">
        <v>0.27</v>
      </c>
      <c r="BB228" s="39">
        <v>0.09</v>
      </c>
      <c r="BC228" s="39">
        <v>0.36</v>
      </c>
      <c r="BD228" s="39">
        <v>0.18</v>
      </c>
      <c r="BE228" s="39">
        <v>0.45</v>
      </c>
      <c r="BF228" s="39">
        <v>0.27</v>
      </c>
      <c r="BG228" s="39">
        <v>0.09</v>
      </c>
      <c r="BH228" s="39">
        <v>0.18</v>
      </c>
      <c r="BI228" s="39">
        <v>0.36</v>
      </c>
      <c r="BJ228" s="39">
        <v>0.45</v>
      </c>
      <c r="BK228" s="39">
        <v>0.27</v>
      </c>
      <c r="BL228" s="39">
        <v>0.36</v>
      </c>
      <c r="BM228" s="39">
        <v>0.18</v>
      </c>
      <c r="BN228" s="39">
        <v>0.27</v>
      </c>
      <c r="BO228" s="39">
        <v>0.18</v>
      </c>
      <c r="BP228" s="39">
        <v>0.18</v>
      </c>
      <c r="BQ228" s="39">
        <v>0.27</v>
      </c>
      <c r="BR228" s="39">
        <v>0.36</v>
      </c>
      <c r="BS228" s="39">
        <v>0.27</v>
      </c>
      <c r="BT228" s="39">
        <v>0.36</v>
      </c>
      <c r="BU228" s="39">
        <v>0.27</v>
      </c>
      <c r="BV228" s="39">
        <v>0.27</v>
      </c>
      <c r="BW228" s="39">
        <v>0.18</v>
      </c>
      <c r="BX228" s="39">
        <v>0</v>
      </c>
      <c r="BY228" s="39">
        <v>0.36</v>
      </c>
      <c r="BZ228" s="39">
        <v>0.27</v>
      </c>
      <c r="CA228" s="39">
        <v>0.36</v>
      </c>
      <c r="CB228" s="39">
        <v>0.18</v>
      </c>
      <c r="CC228" s="39">
        <v>0.17</v>
      </c>
      <c r="CD228" s="39">
        <v>0.21</v>
      </c>
      <c r="CE228" s="39">
        <v>0.28000000000000003</v>
      </c>
      <c r="CF228" s="39">
        <v>0.25</v>
      </c>
    </row>
    <row r="229" spans="1:84" x14ac:dyDescent="0.25">
      <c r="A229" s="31" t="str">
        <f t="shared" si="3"/>
        <v>ESCOLA MUNICIPAL JOSEFINA RIBEIRO DOS SANTOS5º anoB</v>
      </c>
      <c r="B229" s="31" t="s">
        <v>264</v>
      </c>
      <c r="C229" s="31" t="s">
        <v>265</v>
      </c>
      <c r="D229" s="31" t="s">
        <v>268</v>
      </c>
      <c r="E229" s="31" t="s">
        <v>217</v>
      </c>
      <c r="F229" s="31" t="s">
        <v>100</v>
      </c>
      <c r="G229" s="42">
        <v>18</v>
      </c>
      <c r="H229" s="42">
        <v>18</v>
      </c>
      <c r="I229" s="42">
        <v>15</v>
      </c>
      <c r="J229" s="42">
        <v>15</v>
      </c>
      <c r="K229" s="39">
        <v>0</v>
      </c>
      <c r="L229" s="39">
        <v>0.61</v>
      </c>
      <c r="M229" s="39">
        <v>0.22</v>
      </c>
      <c r="N229" s="39">
        <v>0.11</v>
      </c>
      <c r="O229" s="39">
        <v>0.33</v>
      </c>
      <c r="P229" s="39">
        <v>0.11</v>
      </c>
      <c r="Q229" s="39">
        <v>0.11</v>
      </c>
      <c r="R229" s="39">
        <v>0.22</v>
      </c>
      <c r="S229" s="39">
        <v>0.5</v>
      </c>
      <c r="T229" s="39">
        <v>0.33</v>
      </c>
      <c r="U229" s="39">
        <v>0.56000000000000005</v>
      </c>
      <c r="V229" s="39">
        <v>0.33</v>
      </c>
      <c r="W229" s="39">
        <v>0.44</v>
      </c>
      <c r="X229" s="39">
        <v>0.61</v>
      </c>
      <c r="Y229" s="39">
        <v>0.39</v>
      </c>
      <c r="Z229" s="39">
        <v>0.06</v>
      </c>
      <c r="AA229" s="39">
        <v>0.56000000000000005</v>
      </c>
      <c r="AB229" s="39">
        <v>0.39</v>
      </c>
      <c r="AC229" s="39">
        <v>0.17</v>
      </c>
      <c r="AD229" s="39">
        <v>0.44</v>
      </c>
      <c r="AE229" s="39">
        <v>0.44</v>
      </c>
      <c r="AF229" s="39">
        <v>0.5</v>
      </c>
      <c r="AG229" s="39">
        <v>0.28000000000000003</v>
      </c>
      <c r="AH229" s="39">
        <v>0.33</v>
      </c>
      <c r="AI229" s="39">
        <v>0.28000000000000003</v>
      </c>
      <c r="AJ229" s="39">
        <v>0.56000000000000005</v>
      </c>
      <c r="AK229" s="39">
        <v>0.44</v>
      </c>
      <c r="AL229" s="39">
        <v>0.5</v>
      </c>
      <c r="AM229" s="39">
        <v>0.5</v>
      </c>
      <c r="AN229" s="39">
        <v>0.17</v>
      </c>
      <c r="AO229" s="39">
        <v>0.22</v>
      </c>
      <c r="AP229" s="39">
        <v>0</v>
      </c>
      <c r="AQ229" s="39">
        <v>0.22</v>
      </c>
      <c r="AR229" s="39">
        <v>0.39</v>
      </c>
      <c r="AS229" s="39">
        <v>0.44</v>
      </c>
      <c r="AT229" s="39">
        <v>0.06</v>
      </c>
      <c r="AU229" s="39">
        <v>0.39</v>
      </c>
      <c r="AV229" s="39">
        <v>0.44</v>
      </c>
      <c r="AW229" s="39">
        <v>0.22</v>
      </c>
      <c r="AX229" s="39">
        <v>0.5</v>
      </c>
      <c r="AY229" s="39">
        <v>0.39</v>
      </c>
      <c r="AZ229" s="39">
        <v>0.33</v>
      </c>
      <c r="BA229" s="39">
        <v>0.17</v>
      </c>
      <c r="BB229" s="39">
        <v>0.44</v>
      </c>
      <c r="BC229" s="39">
        <v>0.22</v>
      </c>
      <c r="BD229" s="39">
        <v>0.5</v>
      </c>
      <c r="BE229" s="39">
        <v>0.61</v>
      </c>
      <c r="BF229" s="39">
        <v>0.28000000000000003</v>
      </c>
      <c r="BG229" s="39">
        <v>0.28000000000000003</v>
      </c>
      <c r="BH229" s="39">
        <v>0.06</v>
      </c>
      <c r="BI229" s="39">
        <v>0.39</v>
      </c>
      <c r="BJ229" s="39">
        <v>0.28000000000000003</v>
      </c>
      <c r="BK229" s="39">
        <v>0.28000000000000003</v>
      </c>
      <c r="BL229" s="39">
        <v>0.28000000000000003</v>
      </c>
      <c r="BM229" s="39">
        <v>0.28000000000000003</v>
      </c>
      <c r="BN229" s="39">
        <v>0.33</v>
      </c>
      <c r="BO229" s="39">
        <v>0.22</v>
      </c>
      <c r="BP229" s="39">
        <v>0.56000000000000005</v>
      </c>
      <c r="BQ229" s="39">
        <v>0.28000000000000003</v>
      </c>
      <c r="BR229" s="39">
        <v>0.44</v>
      </c>
      <c r="BS229" s="39">
        <v>0.06</v>
      </c>
      <c r="BT229" s="39">
        <v>0.17</v>
      </c>
      <c r="BU229" s="39">
        <v>0.61</v>
      </c>
      <c r="BV229" s="39">
        <v>0.11</v>
      </c>
      <c r="BW229" s="39">
        <v>0.33</v>
      </c>
      <c r="BX229" s="39">
        <v>0.11</v>
      </c>
      <c r="BY229" s="39">
        <v>0.06</v>
      </c>
      <c r="BZ229" s="39">
        <v>0.11</v>
      </c>
      <c r="CA229" s="39">
        <v>0.17</v>
      </c>
      <c r="CB229" s="39">
        <v>0.06</v>
      </c>
      <c r="CC229" s="39">
        <v>0.33</v>
      </c>
      <c r="CD229" s="39">
        <v>0.34</v>
      </c>
      <c r="CE229" s="39">
        <v>0.33</v>
      </c>
      <c r="CF229" s="39">
        <v>0.18</v>
      </c>
    </row>
    <row r="230" spans="1:84" x14ac:dyDescent="0.25">
      <c r="A230" s="31" t="str">
        <f t="shared" si="3"/>
        <v>ESC MUL CORDULINA COSTA REGO5º anoA MATUTINO</v>
      </c>
      <c r="B230" s="31" t="s">
        <v>264</v>
      </c>
      <c r="C230" s="31" t="s">
        <v>595</v>
      </c>
      <c r="D230" s="31" t="s">
        <v>504</v>
      </c>
      <c r="E230" s="31" t="s">
        <v>217</v>
      </c>
      <c r="F230" s="31" t="s">
        <v>160</v>
      </c>
      <c r="G230" s="42">
        <v>1</v>
      </c>
      <c r="H230" s="42">
        <v>1</v>
      </c>
      <c r="I230" s="42">
        <v>0</v>
      </c>
      <c r="J230" s="42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39">
        <v>0</v>
      </c>
      <c r="Q230" s="39">
        <v>0</v>
      </c>
      <c r="R230" s="39">
        <v>0</v>
      </c>
      <c r="S230" s="39">
        <v>0</v>
      </c>
      <c r="T230" s="39">
        <v>0</v>
      </c>
      <c r="U230" s="39">
        <v>0</v>
      </c>
      <c r="V230" s="39">
        <v>0</v>
      </c>
      <c r="W230" s="39">
        <v>0</v>
      </c>
      <c r="X230" s="39">
        <v>0</v>
      </c>
      <c r="Y230" s="39">
        <v>0</v>
      </c>
      <c r="Z230" s="39">
        <v>0</v>
      </c>
      <c r="AA230" s="39">
        <v>1</v>
      </c>
      <c r="AB230" s="39">
        <v>0</v>
      </c>
      <c r="AC230" s="39">
        <v>0</v>
      </c>
      <c r="AD230" s="39">
        <v>0</v>
      </c>
      <c r="AE230" s="39">
        <v>0</v>
      </c>
      <c r="AF230" s="39">
        <v>0</v>
      </c>
      <c r="AG230" s="39">
        <v>0</v>
      </c>
      <c r="AH230" s="39">
        <v>0</v>
      </c>
      <c r="AI230" s="39">
        <v>0</v>
      </c>
      <c r="AJ230" s="39">
        <v>0</v>
      </c>
      <c r="AK230" s="39">
        <v>0</v>
      </c>
      <c r="AL230" s="39">
        <v>0</v>
      </c>
      <c r="AM230" s="39">
        <v>0</v>
      </c>
      <c r="AN230" s="39">
        <v>0</v>
      </c>
      <c r="AO230" s="39">
        <v>0</v>
      </c>
      <c r="AP230" s="39">
        <v>0</v>
      </c>
      <c r="AQ230" s="39">
        <v>0</v>
      </c>
      <c r="AR230" s="39">
        <v>0</v>
      </c>
      <c r="AS230" s="39">
        <v>0</v>
      </c>
      <c r="AT230" s="39">
        <v>0</v>
      </c>
      <c r="AU230" s="39">
        <v>0</v>
      </c>
      <c r="AV230" s="39">
        <v>0</v>
      </c>
      <c r="AW230" s="39">
        <v>0</v>
      </c>
      <c r="AX230" s="39">
        <v>0</v>
      </c>
      <c r="AY230" s="39">
        <v>0</v>
      </c>
      <c r="AZ230" s="39">
        <v>0</v>
      </c>
      <c r="BA230" s="39">
        <v>0</v>
      </c>
      <c r="BB230" s="39">
        <v>0</v>
      </c>
      <c r="BC230" s="39">
        <v>0</v>
      </c>
      <c r="BD230" s="39">
        <v>0</v>
      </c>
      <c r="BE230" s="39">
        <v>0</v>
      </c>
      <c r="BF230" s="39">
        <v>0</v>
      </c>
      <c r="BG230" s="39">
        <v>0</v>
      </c>
      <c r="BH230" s="39">
        <v>0</v>
      </c>
      <c r="BI230" s="39">
        <v>0</v>
      </c>
      <c r="BJ230" s="39">
        <v>0</v>
      </c>
      <c r="BK230" s="39">
        <v>0</v>
      </c>
      <c r="BL230" s="39">
        <v>0</v>
      </c>
      <c r="BM230" s="39">
        <v>0</v>
      </c>
      <c r="BN230" s="39">
        <v>0</v>
      </c>
      <c r="BO230" s="39">
        <v>0</v>
      </c>
      <c r="BP230" s="39">
        <v>0</v>
      </c>
      <c r="BQ230" s="39">
        <v>0</v>
      </c>
      <c r="BR230" s="39">
        <v>0</v>
      </c>
      <c r="BS230" s="39">
        <v>0</v>
      </c>
      <c r="BT230" s="39">
        <v>0</v>
      </c>
      <c r="BU230" s="39">
        <v>0</v>
      </c>
      <c r="BV230" s="39">
        <v>0</v>
      </c>
      <c r="BW230" s="39">
        <v>0</v>
      </c>
      <c r="BX230" s="39">
        <v>0</v>
      </c>
      <c r="BY230" s="39">
        <v>0</v>
      </c>
      <c r="BZ230" s="39">
        <v>0</v>
      </c>
      <c r="CA230" s="39">
        <v>0</v>
      </c>
      <c r="CB230" s="39">
        <v>0</v>
      </c>
      <c r="CC230" s="39">
        <v>0.05</v>
      </c>
      <c r="CD230" s="39">
        <v>0</v>
      </c>
      <c r="CE230" s="39">
        <v>0</v>
      </c>
      <c r="CF230" s="39">
        <v>0</v>
      </c>
    </row>
    <row r="231" spans="1:84" x14ac:dyDescent="0.25">
      <c r="A231" s="31" t="str">
        <f t="shared" si="3"/>
        <v>ESCOLA MUNICIPAL GERALDO OLIVEIRA COSTA5º anoA</v>
      </c>
      <c r="B231" s="31" t="s">
        <v>280</v>
      </c>
      <c r="C231" s="31" t="s">
        <v>281</v>
      </c>
      <c r="D231" s="31" t="s">
        <v>282</v>
      </c>
      <c r="E231" s="31" t="s">
        <v>217</v>
      </c>
      <c r="F231" s="31" t="s">
        <v>87</v>
      </c>
      <c r="G231" s="42">
        <v>23</v>
      </c>
      <c r="H231" s="42">
        <v>23</v>
      </c>
      <c r="I231" s="42">
        <v>23</v>
      </c>
      <c r="J231" s="42">
        <v>23</v>
      </c>
      <c r="K231" s="39">
        <v>0.2</v>
      </c>
      <c r="L231" s="39">
        <v>0.16</v>
      </c>
      <c r="M231" s="39">
        <v>0.2</v>
      </c>
      <c r="N231" s="39">
        <v>0.24</v>
      </c>
      <c r="O231" s="39">
        <v>0.6</v>
      </c>
      <c r="P231" s="39">
        <v>0.2</v>
      </c>
      <c r="Q231" s="39">
        <v>0.24</v>
      </c>
      <c r="R231" s="39">
        <v>0.32</v>
      </c>
      <c r="S231" s="39">
        <v>0.4</v>
      </c>
      <c r="T231" s="39">
        <v>0.32</v>
      </c>
      <c r="U231" s="39">
        <v>0.48</v>
      </c>
      <c r="V231" s="39">
        <v>0.32</v>
      </c>
      <c r="W231" s="39">
        <v>0.36</v>
      </c>
      <c r="X231" s="39">
        <v>0.48</v>
      </c>
      <c r="Y231" s="39">
        <v>0.68</v>
      </c>
      <c r="Z231" s="39">
        <v>0.48</v>
      </c>
      <c r="AA231" s="39">
        <v>0.2</v>
      </c>
      <c r="AB231" s="39">
        <v>0.2</v>
      </c>
      <c r="AC231" s="39">
        <v>0.2</v>
      </c>
      <c r="AD231" s="39">
        <v>0.64</v>
      </c>
      <c r="AE231" s="39">
        <v>0.68</v>
      </c>
      <c r="AF231" s="39">
        <v>0.52</v>
      </c>
      <c r="AG231" s="39">
        <v>0.4</v>
      </c>
      <c r="AH231" s="39">
        <v>0.16</v>
      </c>
      <c r="AI231" s="39">
        <v>0.24</v>
      </c>
      <c r="AJ231" s="39">
        <v>0.4</v>
      </c>
      <c r="AK231" s="39">
        <v>0.68</v>
      </c>
      <c r="AL231" s="39">
        <v>0.52</v>
      </c>
      <c r="AM231" s="39">
        <v>0.56000000000000005</v>
      </c>
      <c r="AN231" s="39">
        <v>0.24</v>
      </c>
      <c r="AO231" s="39">
        <v>0.16</v>
      </c>
      <c r="AP231" s="39">
        <v>0.16</v>
      </c>
      <c r="AQ231" s="39">
        <v>0.56000000000000005</v>
      </c>
      <c r="AR231" s="39">
        <v>0.48</v>
      </c>
      <c r="AS231" s="39">
        <v>0.48</v>
      </c>
      <c r="AT231" s="39">
        <v>0.32</v>
      </c>
      <c r="AU231" s="39">
        <v>0.28000000000000003</v>
      </c>
      <c r="AV231" s="39">
        <v>0.24</v>
      </c>
      <c r="AW231" s="39">
        <v>0.12</v>
      </c>
      <c r="AX231" s="39">
        <v>0.52</v>
      </c>
      <c r="AY231" s="39">
        <v>0.16</v>
      </c>
      <c r="AZ231" s="39">
        <v>0.12</v>
      </c>
      <c r="BA231" s="39">
        <v>0.24</v>
      </c>
      <c r="BB231" s="39">
        <v>0.72</v>
      </c>
      <c r="BC231" s="39">
        <v>0.48</v>
      </c>
      <c r="BD231" s="39">
        <v>0.36</v>
      </c>
      <c r="BE231" s="39">
        <v>0.48</v>
      </c>
      <c r="BF231" s="39">
        <v>0.32</v>
      </c>
      <c r="BG231" s="39">
        <v>0.44</v>
      </c>
      <c r="BH231" s="39">
        <v>0.04</v>
      </c>
      <c r="BI231" s="39">
        <v>0.56000000000000005</v>
      </c>
      <c r="BJ231" s="39">
        <v>0.4</v>
      </c>
      <c r="BK231" s="39">
        <v>0.44</v>
      </c>
      <c r="BL231" s="39">
        <v>0.6</v>
      </c>
      <c r="BM231" s="39">
        <v>0.4</v>
      </c>
      <c r="BN231" s="39">
        <v>0.44</v>
      </c>
      <c r="BO231" s="39">
        <v>0.32</v>
      </c>
      <c r="BP231" s="39">
        <v>0.68</v>
      </c>
      <c r="BQ231" s="39">
        <v>0.36</v>
      </c>
      <c r="BR231" s="39">
        <v>0.64</v>
      </c>
      <c r="BS231" s="39">
        <v>0.36</v>
      </c>
      <c r="BT231" s="39">
        <v>0.08</v>
      </c>
      <c r="BU231" s="39">
        <v>0.76</v>
      </c>
      <c r="BV231" s="39">
        <v>0.6</v>
      </c>
      <c r="BW231" s="39">
        <v>0.16</v>
      </c>
      <c r="BX231" s="39">
        <v>0.28000000000000003</v>
      </c>
      <c r="BY231" s="39">
        <v>0.32</v>
      </c>
      <c r="BZ231" s="39">
        <v>0.28000000000000003</v>
      </c>
      <c r="CA231" s="39">
        <v>0.2</v>
      </c>
      <c r="CB231" s="39">
        <v>0.08</v>
      </c>
      <c r="CC231" s="39">
        <v>0.35</v>
      </c>
      <c r="CD231" s="39">
        <v>0.39</v>
      </c>
      <c r="CE231" s="39">
        <v>0.41</v>
      </c>
      <c r="CF231" s="39">
        <v>0.31</v>
      </c>
    </row>
    <row r="232" spans="1:84" x14ac:dyDescent="0.25">
      <c r="A232" s="31" t="str">
        <f t="shared" si="3"/>
        <v>ESCOLA MUNICIPAL GERALDO OLIVEIRA COSTA5º anoB</v>
      </c>
      <c r="B232" s="31" t="s">
        <v>280</v>
      </c>
      <c r="C232" s="31" t="s">
        <v>281</v>
      </c>
      <c r="D232" s="31" t="s">
        <v>282</v>
      </c>
      <c r="E232" s="31" t="s">
        <v>217</v>
      </c>
      <c r="F232" s="31" t="s">
        <v>100</v>
      </c>
      <c r="G232" s="42">
        <v>27</v>
      </c>
      <c r="H232" s="42">
        <v>27</v>
      </c>
      <c r="I232" s="42">
        <v>26</v>
      </c>
      <c r="J232" s="42">
        <v>26</v>
      </c>
      <c r="K232" s="39">
        <v>0.18</v>
      </c>
      <c r="L232" s="39">
        <v>0.21</v>
      </c>
      <c r="M232" s="39">
        <v>0.21</v>
      </c>
      <c r="N232" s="39">
        <v>0.14000000000000001</v>
      </c>
      <c r="O232" s="39">
        <v>0.64</v>
      </c>
      <c r="P232" s="39">
        <v>0.14000000000000001</v>
      </c>
      <c r="Q232" s="39">
        <v>0.28999999999999998</v>
      </c>
      <c r="R232" s="39">
        <v>0.28999999999999998</v>
      </c>
      <c r="S232" s="39">
        <v>0.25</v>
      </c>
      <c r="T232" s="39">
        <v>0.54</v>
      </c>
      <c r="U232" s="39">
        <v>0.75</v>
      </c>
      <c r="V232" s="39">
        <v>0.36</v>
      </c>
      <c r="W232" s="39">
        <v>0.39</v>
      </c>
      <c r="X232" s="39">
        <v>0.61</v>
      </c>
      <c r="Y232" s="39">
        <v>0.68</v>
      </c>
      <c r="Z232" s="39">
        <v>0.46</v>
      </c>
      <c r="AA232" s="39">
        <v>0.32</v>
      </c>
      <c r="AB232" s="39">
        <v>0.14000000000000001</v>
      </c>
      <c r="AC232" s="39">
        <v>0.18</v>
      </c>
      <c r="AD232" s="39">
        <v>0.64</v>
      </c>
      <c r="AE232" s="39">
        <v>0.61</v>
      </c>
      <c r="AF232" s="39">
        <v>0.79</v>
      </c>
      <c r="AG232" s="39">
        <v>0.36</v>
      </c>
      <c r="AH232" s="39">
        <v>0.04</v>
      </c>
      <c r="AI232" s="39">
        <v>0.21</v>
      </c>
      <c r="AJ232" s="39">
        <v>0.61</v>
      </c>
      <c r="AK232" s="39">
        <v>0.64</v>
      </c>
      <c r="AL232" s="39">
        <v>0.61</v>
      </c>
      <c r="AM232" s="39">
        <v>0.5</v>
      </c>
      <c r="AN232" s="39">
        <v>0.21</v>
      </c>
      <c r="AO232" s="39">
        <v>0.04</v>
      </c>
      <c r="AP232" s="39">
        <v>0.25</v>
      </c>
      <c r="AQ232" s="39">
        <v>0.39</v>
      </c>
      <c r="AR232" s="39">
        <v>0.36</v>
      </c>
      <c r="AS232" s="39">
        <v>0.64</v>
      </c>
      <c r="AT232" s="39">
        <v>0.14000000000000001</v>
      </c>
      <c r="AU232" s="39">
        <v>0.28999999999999998</v>
      </c>
      <c r="AV232" s="39">
        <v>0.18</v>
      </c>
      <c r="AW232" s="39">
        <v>7.0000000000000007E-2</v>
      </c>
      <c r="AX232" s="39">
        <v>0.5</v>
      </c>
      <c r="AY232" s="39">
        <v>0.14000000000000001</v>
      </c>
      <c r="AZ232" s="39">
        <v>0.18</v>
      </c>
      <c r="BA232" s="39">
        <v>0.14000000000000001</v>
      </c>
      <c r="BB232" s="39">
        <v>0.68</v>
      </c>
      <c r="BC232" s="39">
        <v>0.46</v>
      </c>
      <c r="BD232" s="39">
        <v>0.46</v>
      </c>
      <c r="BE232" s="39">
        <v>0.75</v>
      </c>
      <c r="BF232" s="39">
        <v>0.39</v>
      </c>
      <c r="BG232" s="39">
        <v>0.39</v>
      </c>
      <c r="BH232" s="39">
        <v>0.18</v>
      </c>
      <c r="BI232" s="39">
        <v>0.46</v>
      </c>
      <c r="BJ232" s="39">
        <v>0.39</v>
      </c>
      <c r="BK232" s="39">
        <v>0.68</v>
      </c>
      <c r="BL232" s="39">
        <v>0.64</v>
      </c>
      <c r="BM232" s="39">
        <v>0.43</v>
      </c>
      <c r="BN232" s="39">
        <v>0.36</v>
      </c>
      <c r="BO232" s="39">
        <v>0.14000000000000001</v>
      </c>
      <c r="BP232" s="39">
        <v>0.79</v>
      </c>
      <c r="BQ232" s="39">
        <v>0.54</v>
      </c>
      <c r="BR232" s="39">
        <v>0.36</v>
      </c>
      <c r="BS232" s="39">
        <v>0.14000000000000001</v>
      </c>
      <c r="BT232" s="39">
        <v>0.21</v>
      </c>
      <c r="BU232" s="39">
        <v>0.68</v>
      </c>
      <c r="BV232" s="39">
        <v>0.36</v>
      </c>
      <c r="BW232" s="39">
        <v>0.32</v>
      </c>
      <c r="BX232" s="39">
        <v>0.18</v>
      </c>
      <c r="BY232" s="39">
        <v>0.46</v>
      </c>
      <c r="BZ232" s="39">
        <v>0.39</v>
      </c>
      <c r="CA232" s="39">
        <v>0.25</v>
      </c>
      <c r="CB232" s="39">
        <v>0.21</v>
      </c>
      <c r="CC232" s="39">
        <v>0.37</v>
      </c>
      <c r="CD232" s="39">
        <v>0.37</v>
      </c>
      <c r="CE232" s="39">
        <v>0.43</v>
      </c>
      <c r="CF232" s="39">
        <v>0.32</v>
      </c>
    </row>
    <row r="233" spans="1:84" x14ac:dyDescent="0.25">
      <c r="A233" s="31" t="str">
        <f t="shared" si="3"/>
        <v>ESCOLA MUNICIPAL GERALDO OLIVEIRA COSTA5º anoC</v>
      </c>
      <c r="B233" s="31" t="s">
        <v>280</v>
      </c>
      <c r="C233" s="31" t="s">
        <v>281</v>
      </c>
      <c r="D233" s="31" t="s">
        <v>282</v>
      </c>
      <c r="E233" s="31" t="s">
        <v>217</v>
      </c>
      <c r="F233" s="31" t="s">
        <v>102</v>
      </c>
      <c r="G233" s="42">
        <v>28</v>
      </c>
      <c r="H233" s="42">
        <v>28</v>
      </c>
      <c r="I233" s="42">
        <v>28</v>
      </c>
      <c r="J233" s="42">
        <v>28</v>
      </c>
      <c r="K233" s="39">
        <v>0.11</v>
      </c>
      <c r="L233" s="39">
        <v>0.39</v>
      </c>
      <c r="M233" s="39">
        <v>0.25</v>
      </c>
      <c r="N233" s="39">
        <v>0.54</v>
      </c>
      <c r="O233" s="39">
        <v>0.39</v>
      </c>
      <c r="P233" s="39">
        <v>0.11</v>
      </c>
      <c r="Q233" s="39">
        <v>0.36</v>
      </c>
      <c r="R233" s="39">
        <v>0.28999999999999998</v>
      </c>
      <c r="S233" s="39">
        <v>0.36</v>
      </c>
      <c r="T233" s="39">
        <v>0.56999999999999995</v>
      </c>
      <c r="U233" s="39">
        <v>0.64</v>
      </c>
      <c r="V233" s="39">
        <v>0.25</v>
      </c>
      <c r="W233" s="39">
        <v>0.39</v>
      </c>
      <c r="X233" s="39">
        <v>0.54</v>
      </c>
      <c r="Y233" s="39">
        <v>0.43</v>
      </c>
      <c r="Z233" s="39">
        <v>0.25</v>
      </c>
      <c r="AA233" s="39">
        <v>0.18</v>
      </c>
      <c r="AB233" s="39">
        <v>0.28999999999999998</v>
      </c>
      <c r="AC233" s="39">
        <v>0.25</v>
      </c>
      <c r="AD233" s="39">
        <v>0.61</v>
      </c>
      <c r="AE233" s="39">
        <v>0.68</v>
      </c>
      <c r="AF233" s="39">
        <v>0.68</v>
      </c>
      <c r="AG233" s="39">
        <v>0.36</v>
      </c>
      <c r="AH233" s="39">
        <v>0.21</v>
      </c>
      <c r="AI233" s="39">
        <v>0.46</v>
      </c>
      <c r="AJ233" s="39">
        <v>0.5</v>
      </c>
      <c r="AK233" s="39">
        <v>0.68</v>
      </c>
      <c r="AL233" s="39">
        <v>0.43</v>
      </c>
      <c r="AM233" s="39">
        <v>0.56999999999999995</v>
      </c>
      <c r="AN233" s="39">
        <v>0.28999999999999998</v>
      </c>
      <c r="AO233" s="39">
        <v>0.14000000000000001</v>
      </c>
      <c r="AP233" s="39">
        <v>0.21</v>
      </c>
      <c r="AQ233" s="39">
        <v>0.46</v>
      </c>
      <c r="AR233" s="39">
        <v>0.36</v>
      </c>
      <c r="AS233" s="39">
        <v>0.64</v>
      </c>
      <c r="AT233" s="39">
        <v>0.18</v>
      </c>
      <c r="AU233" s="39">
        <v>0.36</v>
      </c>
      <c r="AV233" s="39">
        <v>0.43</v>
      </c>
      <c r="AW233" s="39">
        <v>0.18</v>
      </c>
      <c r="AX233" s="39">
        <v>0.36</v>
      </c>
      <c r="AY233" s="39">
        <v>0.56999999999999995</v>
      </c>
      <c r="AZ233" s="39">
        <v>0.21</v>
      </c>
      <c r="BA233" s="39">
        <v>0.11</v>
      </c>
      <c r="BB233" s="39">
        <v>0.79</v>
      </c>
      <c r="BC233" s="39">
        <v>0.5</v>
      </c>
      <c r="BD233" s="39">
        <v>0.46</v>
      </c>
      <c r="BE233" s="39">
        <v>0.68</v>
      </c>
      <c r="BF233" s="39">
        <v>0.75</v>
      </c>
      <c r="BG233" s="39">
        <v>0.39</v>
      </c>
      <c r="BH233" s="39">
        <v>0</v>
      </c>
      <c r="BI233" s="39">
        <v>0.54</v>
      </c>
      <c r="BJ233" s="39">
        <v>0.56999999999999995</v>
      </c>
      <c r="BK233" s="39">
        <v>0.64</v>
      </c>
      <c r="BL233" s="39">
        <v>0.75</v>
      </c>
      <c r="BM233" s="39">
        <v>0.61</v>
      </c>
      <c r="BN233" s="39">
        <v>0.43</v>
      </c>
      <c r="BO233" s="39">
        <v>0.28999999999999998</v>
      </c>
      <c r="BP233" s="39">
        <v>0.75</v>
      </c>
      <c r="BQ233" s="39">
        <v>0.46</v>
      </c>
      <c r="BR233" s="39">
        <v>0.46</v>
      </c>
      <c r="BS233" s="39">
        <v>0.11</v>
      </c>
      <c r="BT233" s="39">
        <v>0.04</v>
      </c>
      <c r="BU233" s="39">
        <v>0.75</v>
      </c>
      <c r="BV233" s="39">
        <v>0.64</v>
      </c>
      <c r="BW233" s="39">
        <v>0.25</v>
      </c>
      <c r="BX233" s="39">
        <v>0.18</v>
      </c>
      <c r="BY233" s="39">
        <v>0.5</v>
      </c>
      <c r="BZ233" s="39">
        <v>0.46</v>
      </c>
      <c r="CA233" s="39">
        <v>0.21</v>
      </c>
      <c r="CB233" s="39">
        <v>0.14000000000000001</v>
      </c>
      <c r="CC233" s="39">
        <v>0.36</v>
      </c>
      <c r="CD233" s="39">
        <v>0.41</v>
      </c>
      <c r="CE233" s="39">
        <v>0.5</v>
      </c>
      <c r="CF233" s="39">
        <v>0.33</v>
      </c>
    </row>
    <row r="234" spans="1:84" x14ac:dyDescent="0.25">
      <c r="A234" s="31" t="str">
        <f t="shared" si="3"/>
        <v>ESCOLA MUNICIPAL CECILIA DE ARAUJO MELO5º anoA</v>
      </c>
      <c r="B234" s="31" t="s">
        <v>280</v>
      </c>
      <c r="C234" s="31" t="s">
        <v>286</v>
      </c>
      <c r="D234" s="31" t="s">
        <v>287</v>
      </c>
      <c r="E234" s="31" t="s">
        <v>217</v>
      </c>
      <c r="F234" s="31" t="s">
        <v>87</v>
      </c>
      <c r="G234" s="42">
        <v>26</v>
      </c>
      <c r="H234" s="42">
        <v>26</v>
      </c>
      <c r="I234" s="42">
        <v>26</v>
      </c>
      <c r="J234" s="42">
        <v>26</v>
      </c>
      <c r="K234" s="39">
        <v>0.3</v>
      </c>
      <c r="L234" s="39">
        <v>0.11</v>
      </c>
      <c r="M234" s="39">
        <v>0.11</v>
      </c>
      <c r="N234" s="39">
        <v>0.26</v>
      </c>
      <c r="O234" s="39">
        <v>0.41</v>
      </c>
      <c r="P234" s="39">
        <v>7.0000000000000007E-2</v>
      </c>
      <c r="Q234" s="39">
        <v>0.26</v>
      </c>
      <c r="R234" s="39">
        <v>0.33</v>
      </c>
      <c r="S234" s="39">
        <v>0.3</v>
      </c>
      <c r="T234" s="39">
        <v>0.41</v>
      </c>
      <c r="U234" s="39">
        <v>0.52</v>
      </c>
      <c r="V234" s="39">
        <v>0.44</v>
      </c>
      <c r="W234" s="39">
        <v>0.26</v>
      </c>
      <c r="X234" s="39">
        <v>0.52</v>
      </c>
      <c r="Y234" s="39">
        <v>0.3</v>
      </c>
      <c r="Z234" s="39">
        <v>0.44</v>
      </c>
      <c r="AA234" s="39">
        <v>0.33</v>
      </c>
      <c r="AB234" s="39">
        <v>0.37</v>
      </c>
      <c r="AC234" s="39">
        <v>0.3</v>
      </c>
      <c r="AD234" s="39">
        <v>0.33</v>
      </c>
      <c r="AE234" s="39">
        <v>0.48</v>
      </c>
      <c r="AF234" s="39">
        <v>0.37</v>
      </c>
      <c r="AG234" s="39">
        <v>0.33</v>
      </c>
      <c r="AH234" s="39">
        <v>0.15</v>
      </c>
      <c r="AI234" s="39">
        <v>0.22</v>
      </c>
      <c r="AJ234" s="39">
        <v>0.22</v>
      </c>
      <c r="AK234" s="39">
        <v>0.44</v>
      </c>
      <c r="AL234" s="39">
        <v>0.37</v>
      </c>
      <c r="AM234" s="39">
        <v>0.52</v>
      </c>
      <c r="AN234" s="39">
        <v>0.19</v>
      </c>
      <c r="AO234" s="39">
        <v>0.15</v>
      </c>
      <c r="AP234" s="39">
        <v>0.04</v>
      </c>
      <c r="AQ234" s="39">
        <v>0.33</v>
      </c>
      <c r="AR234" s="39">
        <v>0.26</v>
      </c>
      <c r="AS234" s="39">
        <v>0.33</v>
      </c>
      <c r="AT234" s="39">
        <v>0.15</v>
      </c>
      <c r="AU234" s="39">
        <v>0.15</v>
      </c>
      <c r="AV234" s="39">
        <v>0.37</v>
      </c>
      <c r="AW234" s="39">
        <v>7.0000000000000007E-2</v>
      </c>
      <c r="AX234" s="39">
        <v>0.33</v>
      </c>
      <c r="AY234" s="39">
        <v>0.26</v>
      </c>
      <c r="AZ234" s="39">
        <v>0.26</v>
      </c>
      <c r="BA234" s="39">
        <v>0.26</v>
      </c>
      <c r="BB234" s="39">
        <v>0.59</v>
      </c>
      <c r="BC234" s="39">
        <v>0.3</v>
      </c>
      <c r="BD234" s="39">
        <v>0.33</v>
      </c>
      <c r="BE234" s="39">
        <v>0.56000000000000005</v>
      </c>
      <c r="BF234" s="39">
        <v>0.41</v>
      </c>
      <c r="BG234" s="39">
        <v>0.37</v>
      </c>
      <c r="BH234" s="39">
        <v>0.15</v>
      </c>
      <c r="BI234" s="39">
        <v>0.41</v>
      </c>
      <c r="BJ234" s="39">
        <v>0.26</v>
      </c>
      <c r="BK234" s="39">
        <v>0.37</v>
      </c>
      <c r="BL234" s="39">
        <v>0.44</v>
      </c>
      <c r="BM234" s="39">
        <v>0.41</v>
      </c>
      <c r="BN234" s="39">
        <v>0.26</v>
      </c>
      <c r="BO234" s="39">
        <v>0.19</v>
      </c>
      <c r="BP234" s="39">
        <v>0.74</v>
      </c>
      <c r="BQ234" s="39">
        <v>0.52</v>
      </c>
      <c r="BR234" s="39">
        <v>0.33</v>
      </c>
      <c r="BS234" s="39">
        <v>0.19</v>
      </c>
      <c r="BT234" s="39">
        <v>0.15</v>
      </c>
      <c r="BU234" s="39">
        <v>0.52</v>
      </c>
      <c r="BV234" s="39">
        <v>0.3</v>
      </c>
      <c r="BW234" s="39">
        <v>0.33</v>
      </c>
      <c r="BX234" s="39">
        <v>0.15</v>
      </c>
      <c r="BY234" s="39">
        <v>0.22</v>
      </c>
      <c r="BZ234" s="39">
        <v>0.33</v>
      </c>
      <c r="CA234" s="39">
        <v>0.3</v>
      </c>
      <c r="CB234" s="39">
        <v>0.19</v>
      </c>
      <c r="CC234" s="39">
        <v>0.32</v>
      </c>
      <c r="CD234" s="39">
        <v>0.27</v>
      </c>
      <c r="CE234" s="39">
        <v>0.37</v>
      </c>
      <c r="CF234" s="39">
        <v>0.27</v>
      </c>
    </row>
    <row r="235" spans="1:84" x14ac:dyDescent="0.25">
      <c r="A235" s="31" t="str">
        <f t="shared" si="3"/>
        <v>ESCOLA MUNICIPAL CECILIA DE ARAUJO MELO5º anoB</v>
      </c>
      <c r="B235" s="31" t="s">
        <v>280</v>
      </c>
      <c r="C235" s="31" t="s">
        <v>286</v>
      </c>
      <c r="D235" s="31" t="s">
        <v>287</v>
      </c>
      <c r="E235" s="31" t="s">
        <v>217</v>
      </c>
      <c r="F235" s="31" t="s">
        <v>100</v>
      </c>
      <c r="G235" s="43">
        <v>22</v>
      </c>
      <c r="H235" s="43">
        <v>22</v>
      </c>
      <c r="I235" s="43">
        <v>27</v>
      </c>
      <c r="J235" s="43">
        <v>27</v>
      </c>
      <c r="K235" s="39">
        <v>7.0000000000000007E-2</v>
      </c>
      <c r="L235" s="39">
        <v>0.19</v>
      </c>
      <c r="M235" s="39">
        <v>0.15</v>
      </c>
      <c r="N235" s="39">
        <v>0.19</v>
      </c>
      <c r="O235" s="39">
        <v>0.48</v>
      </c>
      <c r="P235" s="39">
        <v>0.11</v>
      </c>
      <c r="Q235" s="39">
        <v>0.11</v>
      </c>
      <c r="R235" s="39">
        <v>0.19</v>
      </c>
      <c r="S235" s="39">
        <v>0.26</v>
      </c>
      <c r="T235" s="39">
        <v>0.41</v>
      </c>
      <c r="U235" s="39">
        <v>0.33</v>
      </c>
      <c r="V235" s="39">
        <v>0.37</v>
      </c>
      <c r="W235" s="39">
        <v>0.19</v>
      </c>
      <c r="X235" s="39">
        <v>0.52</v>
      </c>
      <c r="Y235" s="39">
        <v>0.33</v>
      </c>
      <c r="Z235" s="39">
        <v>0.15</v>
      </c>
      <c r="AA235" s="39">
        <v>0.33</v>
      </c>
      <c r="AB235" s="39">
        <v>0.11</v>
      </c>
      <c r="AC235" s="39">
        <v>0.3</v>
      </c>
      <c r="AD235" s="39">
        <v>0.52</v>
      </c>
      <c r="AE235" s="39">
        <v>0.48</v>
      </c>
      <c r="AF235" s="39">
        <v>0.56000000000000005</v>
      </c>
      <c r="AG235" s="39">
        <v>0.3</v>
      </c>
      <c r="AH235" s="39">
        <v>0.11</v>
      </c>
      <c r="AI235" s="39">
        <v>0.26</v>
      </c>
      <c r="AJ235" s="39">
        <v>0.33</v>
      </c>
      <c r="AK235" s="39">
        <v>0.48</v>
      </c>
      <c r="AL235" s="39">
        <v>0.41</v>
      </c>
      <c r="AM235" s="39">
        <v>0.48</v>
      </c>
      <c r="AN235" s="39">
        <v>0.04</v>
      </c>
      <c r="AO235" s="39">
        <v>0.11</v>
      </c>
      <c r="AP235" s="39">
        <v>0.22</v>
      </c>
      <c r="AQ235" s="39">
        <v>0.37</v>
      </c>
      <c r="AR235" s="39">
        <v>0.26</v>
      </c>
      <c r="AS235" s="39">
        <v>0.3</v>
      </c>
      <c r="AT235" s="39">
        <v>0.19</v>
      </c>
      <c r="AU235" s="39">
        <v>0.26</v>
      </c>
      <c r="AV235" s="39">
        <v>0.15</v>
      </c>
      <c r="AW235" s="39">
        <v>0.11</v>
      </c>
      <c r="AX235" s="39">
        <v>0.22</v>
      </c>
      <c r="AY235" s="39">
        <v>0.33</v>
      </c>
      <c r="AZ235" s="39">
        <v>0.26</v>
      </c>
      <c r="BA235" s="39">
        <v>0.19</v>
      </c>
      <c r="BB235" s="39">
        <v>0.41</v>
      </c>
      <c r="BC235" s="39">
        <v>0.37</v>
      </c>
      <c r="BD235" s="39">
        <v>0.56000000000000005</v>
      </c>
      <c r="BE235" s="39">
        <v>0.74</v>
      </c>
      <c r="BF235" s="39">
        <v>0.44</v>
      </c>
      <c r="BG235" s="39">
        <v>0.3</v>
      </c>
      <c r="BH235" s="39">
        <v>7.0000000000000007E-2</v>
      </c>
      <c r="BI235" s="39">
        <v>0.41</v>
      </c>
      <c r="BJ235" s="39">
        <v>0.11</v>
      </c>
      <c r="BK235" s="39">
        <v>0.56000000000000005</v>
      </c>
      <c r="BL235" s="39">
        <v>0.63</v>
      </c>
      <c r="BM235" s="39">
        <v>0.33</v>
      </c>
      <c r="BN235" s="39">
        <v>0.11</v>
      </c>
      <c r="BO235" s="39">
        <v>0.11</v>
      </c>
      <c r="BP235" s="39">
        <v>0.78</v>
      </c>
      <c r="BQ235" s="39">
        <v>0.44</v>
      </c>
      <c r="BR235" s="39">
        <v>0.37</v>
      </c>
      <c r="BS235" s="39">
        <v>0.22</v>
      </c>
      <c r="BT235" s="39">
        <v>0.3</v>
      </c>
      <c r="BU235" s="39">
        <v>0.52</v>
      </c>
      <c r="BV235" s="39">
        <v>0.41</v>
      </c>
      <c r="BW235" s="39">
        <v>0.15</v>
      </c>
      <c r="BX235" s="39">
        <v>0.15</v>
      </c>
      <c r="BY235" s="39">
        <v>0.33</v>
      </c>
      <c r="BZ235" s="39">
        <v>0.3</v>
      </c>
      <c r="CA235" s="39">
        <v>0.33</v>
      </c>
      <c r="CB235" s="39">
        <v>0.15</v>
      </c>
      <c r="CC235" s="39">
        <v>0.26</v>
      </c>
      <c r="CD235" s="39">
        <v>0.28000000000000003</v>
      </c>
      <c r="CE235" s="39">
        <v>0.38</v>
      </c>
      <c r="CF235" s="39">
        <v>0.28999999999999998</v>
      </c>
    </row>
    <row r="236" spans="1:84" x14ac:dyDescent="0.25">
      <c r="A236" s="31" t="str">
        <f t="shared" si="3"/>
        <v>ESCOLA MUNICIPAL SAO JOSE5º ano52.01 - EF-5ºANO - VESP ID:800</v>
      </c>
      <c r="B236" s="31" t="s">
        <v>258</v>
      </c>
      <c r="C236" s="31" t="s">
        <v>589</v>
      </c>
      <c r="D236" s="31" t="s">
        <v>505</v>
      </c>
      <c r="E236" s="31" t="s">
        <v>217</v>
      </c>
      <c r="F236" s="31" t="s">
        <v>506</v>
      </c>
      <c r="G236" s="42">
        <v>20</v>
      </c>
      <c r="H236" s="42">
        <v>20</v>
      </c>
      <c r="I236" s="42">
        <v>20</v>
      </c>
      <c r="J236" s="42">
        <v>20</v>
      </c>
      <c r="K236" s="39">
        <v>0.3</v>
      </c>
      <c r="L236" s="39">
        <v>0.2</v>
      </c>
      <c r="M236" s="39">
        <v>0.1</v>
      </c>
      <c r="N236" s="39">
        <v>0.15</v>
      </c>
      <c r="O236" s="39">
        <v>0.4</v>
      </c>
      <c r="P236" s="39">
        <v>0.45</v>
      </c>
      <c r="Q236" s="39">
        <v>0.1</v>
      </c>
      <c r="R236" s="39">
        <v>0.3</v>
      </c>
      <c r="S236" s="39">
        <v>0.25</v>
      </c>
      <c r="T236" s="39">
        <v>0.3</v>
      </c>
      <c r="U236" s="39">
        <v>0.6</v>
      </c>
      <c r="V236" s="39">
        <v>0.35</v>
      </c>
      <c r="W236" s="39">
        <v>0.3</v>
      </c>
      <c r="X236" s="39">
        <v>0.55000000000000004</v>
      </c>
      <c r="Y236" s="39">
        <v>0.65</v>
      </c>
      <c r="Z236" s="39">
        <v>0.4</v>
      </c>
      <c r="AA236" s="39">
        <v>0.3</v>
      </c>
      <c r="AB236" s="39">
        <v>0.3</v>
      </c>
      <c r="AC236" s="39">
        <v>0.2</v>
      </c>
      <c r="AD236" s="39">
        <v>0.5</v>
      </c>
      <c r="AE236" s="39">
        <v>0.7</v>
      </c>
      <c r="AF236" s="39">
        <v>0.6</v>
      </c>
      <c r="AG236" s="39">
        <v>0.25</v>
      </c>
      <c r="AH236" s="39">
        <v>0.05</v>
      </c>
      <c r="AI236" s="39">
        <v>0.25</v>
      </c>
      <c r="AJ236" s="39">
        <v>0.3</v>
      </c>
      <c r="AK236" s="39">
        <v>0.6</v>
      </c>
      <c r="AL236" s="39">
        <v>0.55000000000000004</v>
      </c>
      <c r="AM236" s="39">
        <v>0.65</v>
      </c>
      <c r="AN236" s="39">
        <v>0.3</v>
      </c>
      <c r="AO236" s="39">
        <v>0.15</v>
      </c>
      <c r="AP236" s="39">
        <v>0.45</v>
      </c>
      <c r="AQ236" s="39">
        <v>0.55000000000000004</v>
      </c>
      <c r="AR236" s="39">
        <v>0.35</v>
      </c>
      <c r="AS236" s="39">
        <v>0.6</v>
      </c>
      <c r="AT236" s="39">
        <v>0.25</v>
      </c>
      <c r="AU236" s="39">
        <v>0.35</v>
      </c>
      <c r="AV236" s="39">
        <v>0.3</v>
      </c>
      <c r="AW236" s="39">
        <v>0.2</v>
      </c>
      <c r="AX236" s="39">
        <v>0.3</v>
      </c>
      <c r="AY236" s="39">
        <v>0.2</v>
      </c>
      <c r="AZ236" s="39">
        <v>0.25</v>
      </c>
      <c r="BA236" s="39">
        <v>0.15</v>
      </c>
      <c r="BB236" s="39">
        <v>0.75</v>
      </c>
      <c r="BC236" s="39">
        <v>0.4</v>
      </c>
      <c r="BD236" s="39">
        <v>0.55000000000000004</v>
      </c>
      <c r="BE236" s="39">
        <v>0.75</v>
      </c>
      <c r="BF236" s="39">
        <v>0.4</v>
      </c>
      <c r="BG236" s="39">
        <v>0.3</v>
      </c>
      <c r="BH236" s="39">
        <v>0.25</v>
      </c>
      <c r="BI236" s="39">
        <v>0.6</v>
      </c>
      <c r="BJ236" s="39">
        <v>0.45</v>
      </c>
      <c r="BK236" s="39">
        <v>0.75</v>
      </c>
      <c r="BL236" s="39">
        <v>0.45</v>
      </c>
      <c r="BM236" s="39">
        <v>0.35</v>
      </c>
      <c r="BN236" s="39">
        <v>0.35</v>
      </c>
      <c r="BO236" s="39">
        <v>0.35</v>
      </c>
      <c r="BP236" s="39">
        <v>0.75</v>
      </c>
      <c r="BQ236" s="39">
        <v>0.8</v>
      </c>
      <c r="BR236" s="39">
        <v>0.4</v>
      </c>
      <c r="BS236" s="39">
        <v>0.15</v>
      </c>
      <c r="BT236" s="39">
        <v>0.15</v>
      </c>
      <c r="BU236" s="39">
        <v>0.6</v>
      </c>
      <c r="BV236" s="39">
        <v>0.3</v>
      </c>
      <c r="BW236" s="39">
        <v>0.3</v>
      </c>
      <c r="BX236" s="39">
        <v>0.1</v>
      </c>
      <c r="BY236" s="39">
        <v>0.35</v>
      </c>
      <c r="BZ236" s="39">
        <v>0.2</v>
      </c>
      <c r="CA236" s="39">
        <v>0.3</v>
      </c>
      <c r="CB236" s="39">
        <v>0.25</v>
      </c>
      <c r="CC236" s="39">
        <v>0.34</v>
      </c>
      <c r="CD236" s="39">
        <v>0.39</v>
      </c>
      <c r="CE236" s="39">
        <v>0.46</v>
      </c>
      <c r="CF236" s="39">
        <v>0.27</v>
      </c>
    </row>
    <row r="237" spans="1:84" x14ac:dyDescent="0.25">
      <c r="A237" s="31" t="str">
        <f t="shared" si="3"/>
        <v>ESC MUL SOL NASCENTE5º ano52.01 - EF - MAT - 5º ANO ID:775</v>
      </c>
      <c r="B237" s="31" t="s">
        <v>280</v>
      </c>
      <c r="C237" s="31" t="s">
        <v>590</v>
      </c>
      <c r="D237" s="31" t="s">
        <v>507</v>
      </c>
      <c r="E237" s="31" t="s">
        <v>217</v>
      </c>
      <c r="F237" s="31" t="s">
        <v>508</v>
      </c>
      <c r="G237" s="42">
        <v>3</v>
      </c>
      <c r="H237" s="42">
        <v>3</v>
      </c>
      <c r="I237" s="42">
        <v>3</v>
      </c>
      <c r="J237" s="42">
        <v>3</v>
      </c>
      <c r="K237" s="39">
        <v>0</v>
      </c>
      <c r="L237" s="39">
        <v>0.33</v>
      </c>
      <c r="M237" s="39">
        <v>0.33</v>
      </c>
      <c r="N237" s="39">
        <v>0.33</v>
      </c>
      <c r="O237" s="39">
        <v>0</v>
      </c>
      <c r="P237" s="39"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v>0.67</v>
      </c>
      <c r="V237" s="39">
        <v>0</v>
      </c>
      <c r="W237" s="39">
        <v>0.67</v>
      </c>
      <c r="X237" s="39">
        <v>0.67</v>
      </c>
      <c r="Y237" s="39">
        <v>0</v>
      </c>
      <c r="Z237" s="39">
        <v>0</v>
      </c>
      <c r="AA237" s="39">
        <v>0</v>
      </c>
      <c r="AB237" s="39">
        <v>0.33</v>
      </c>
      <c r="AC237" s="39">
        <v>0.33</v>
      </c>
      <c r="AD237" s="39">
        <v>0.33</v>
      </c>
      <c r="AE237" s="39">
        <v>0</v>
      </c>
      <c r="AF237" s="39">
        <v>0.33</v>
      </c>
      <c r="AG237" s="39">
        <v>0.33</v>
      </c>
      <c r="AH237" s="39">
        <v>0.33</v>
      </c>
      <c r="AI237" s="39">
        <v>0.67</v>
      </c>
      <c r="AJ237" s="39">
        <v>0.33</v>
      </c>
      <c r="AK237" s="39">
        <v>0.33</v>
      </c>
      <c r="AL237" s="39">
        <v>0.33</v>
      </c>
      <c r="AM237" s="39">
        <v>0</v>
      </c>
      <c r="AN237" s="39">
        <v>0.67</v>
      </c>
      <c r="AO237" s="39">
        <v>0.33</v>
      </c>
      <c r="AP237" s="39">
        <v>0</v>
      </c>
      <c r="AQ237" s="39">
        <v>0</v>
      </c>
      <c r="AR237" s="39">
        <v>0</v>
      </c>
      <c r="AS237" s="39">
        <v>0.67</v>
      </c>
      <c r="AT237" s="39">
        <v>0.33</v>
      </c>
      <c r="AU237" s="39">
        <v>0.67</v>
      </c>
      <c r="AV237" s="39">
        <v>0</v>
      </c>
      <c r="AW237" s="39">
        <v>0.33</v>
      </c>
      <c r="AX237" s="39">
        <v>0</v>
      </c>
      <c r="AY237" s="39">
        <v>0</v>
      </c>
      <c r="AZ237" s="39">
        <v>0</v>
      </c>
      <c r="BA237" s="39">
        <v>0</v>
      </c>
      <c r="BB237" s="39">
        <v>0.33</v>
      </c>
      <c r="BC237" s="39">
        <v>0.33</v>
      </c>
      <c r="BD237" s="39">
        <v>1</v>
      </c>
      <c r="BE237" s="39">
        <v>0.33</v>
      </c>
      <c r="BF237" s="39">
        <v>0.67</v>
      </c>
      <c r="BG237" s="39">
        <v>0</v>
      </c>
      <c r="BH237" s="39">
        <v>0</v>
      </c>
      <c r="BI237" s="39">
        <v>0.33</v>
      </c>
      <c r="BJ237" s="39">
        <v>0</v>
      </c>
      <c r="BK237" s="39">
        <v>0</v>
      </c>
      <c r="BL237" s="39">
        <v>0.33</v>
      </c>
      <c r="BM237" s="39">
        <v>0.67</v>
      </c>
      <c r="BN237" s="39">
        <v>0</v>
      </c>
      <c r="BO237" s="39">
        <v>0.33</v>
      </c>
      <c r="BP237" s="39">
        <v>0.33</v>
      </c>
      <c r="BQ237" s="39">
        <v>0.67</v>
      </c>
      <c r="BR237" s="39">
        <v>0.33</v>
      </c>
      <c r="BS237" s="39">
        <v>0.33</v>
      </c>
      <c r="BT237" s="39">
        <v>0.33</v>
      </c>
      <c r="BU237" s="39">
        <v>0.33</v>
      </c>
      <c r="BV237" s="39">
        <v>0.67</v>
      </c>
      <c r="BW237" s="39">
        <v>0</v>
      </c>
      <c r="BX237" s="39">
        <v>0.33</v>
      </c>
      <c r="BY237" s="39">
        <v>0</v>
      </c>
      <c r="BZ237" s="39">
        <v>0.33</v>
      </c>
      <c r="CA237" s="39">
        <v>0</v>
      </c>
      <c r="CB237" s="39">
        <v>0.67</v>
      </c>
      <c r="CC237" s="39">
        <v>0.2</v>
      </c>
      <c r="CD237" s="39">
        <v>0.28000000000000003</v>
      </c>
      <c r="CE237" s="39">
        <v>0.28000000000000003</v>
      </c>
      <c r="CF237" s="39">
        <v>0.3</v>
      </c>
    </row>
    <row r="238" spans="1:84" x14ac:dyDescent="0.25">
      <c r="A238" s="31" t="str">
        <f t="shared" si="3"/>
        <v>ESCOLA MUNICIPAL NOVO MILENIO5º anoturma única</v>
      </c>
      <c r="B238" s="31" t="s">
        <v>280</v>
      </c>
      <c r="C238" s="31" t="s">
        <v>291</v>
      </c>
      <c r="D238" s="31" t="s">
        <v>292</v>
      </c>
      <c r="E238" s="31" t="s">
        <v>217</v>
      </c>
      <c r="F238" s="31" t="s">
        <v>509</v>
      </c>
      <c r="G238" s="42">
        <v>20</v>
      </c>
      <c r="H238" s="42">
        <v>20</v>
      </c>
      <c r="I238" s="42">
        <v>18</v>
      </c>
      <c r="J238" s="42">
        <v>18</v>
      </c>
      <c r="K238" s="39">
        <v>0.15</v>
      </c>
      <c r="L238" s="39">
        <v>0.25</v>
      </c>
      <c r="M238" s="39">
        <v>0.1</v>
      </c>
      <c r="N238" s="39">
        <v>0.35</v>
      </c>
      <c r="O238" s="39">
        <v>0.6</v>
      </c>
      <c r="P238" s="39">
        <v>0.1</v>
      </c>
      <c r="Q238" s="39">
        <v>0.6</v>
      </c>
      <c r="R238" s="39">
        <v>0.35</v>
      </c>
      <c r="S238" s="39">
        <v>0.3</v>
      </c>
      <c r="T238" s="39">
        <v>0.4</v>
      </c>
      <c r="U238" s="39">
        <v>0.45</v>
      </c>
      <c r="V238" s="39">
        <v>0.5</v>
      </c>
      <c r="W238" s="39">
        <v>0.35</v>
      </c>
      <c r="X238" s="39">
        <v>0.4</v>
      </c>
      <c r="Y238" s="39">
        <v>0.25</v>
      </c>
      <c r="Z238" s="39">
        <v>0.3</v>
      </c>
      <c r="AA238" s="39">
        <v>0.55000000000000004</v>
      </c>
      <c r="AB238" s="39">
        <v>0.25</v>
      </c>
      <c r="AC238" s="39">
        <v>0.15</v>
      </c>
      <c r="AD238" s="39">
        <v>0.25</v>
      </c>
      <c r="AE238" s="39">
        <v>0.35</v>
      </c>
      <c r="AF238" s="39">
        <v>0.55000000000000004</v>
      </c>
      <c r="AG238" s="39">
        <v>0.05</v>
      </c>
      <c r="AH238" s="39">
        <v>0.1</v>
      </c>
      <c r="AI238" s="39">
        <v>0.25</v>
      </c>
      <c r="AJ238" s="39">
        <v>0.45</v>
      </c>
      <c r="AK238" s="39">
        <v>0.35</v>
      </c>
      <c r="AL238" s="39">
        <v>0.35</v>
      </c>
      <c r="AM238" s="39">
        <v>0.3</v>
      </c>
      <c r="AN238" s="39">
        <v>0.2</v>
      </c>
      <c r="AO238" s="39">
        <v>0.3</v>
      </c>
      <c r="AP238" s="39">
        <v>0.3</v>
      </c>
      <c r="AQ238" s="39">
        <v>0.5</v>
      </c>
      <c r="AR238" s="39">
        <v>0.25</v>
      </c>
      <c r="AS238" s="39">
        <v>0.2</v>
      </c>
      <c r="AT238" s="39">
        <v>0.05</v>
      </c>
      <c r="AU238" s="39">
        <v>0.4</v>
      </c>
      <c r="AV238" s="39">
        <v>0.2</v>
      </c>
      <c r="AW238" s="39">
        <v>0</v>
      </c>
      <c r="AX238" s="39">
        <v>0.45</v>
      </c>
      <c r="AY238" s="39">
        <v>0.3</v>
      </c>
      <c r="AZ238" s="39">
        <v>0.15</v>
      </c>
      <c r="BA238" s="39">
        <v>0.2</v>
      </c>
      <c r="BB238" s="39">
        <v>0.65</v>
      </c>
      <c r="BC238" s="39">
        <v>0.1</v>
      </c>
      <c r="BD238" s="39">
        <v>0.5</v>
      </c>
      <c r="BE238" s="39">
        <v>0.5</v>
      </c>
      <c r="BF238" s="39">
        <v>0.25</v>
      </c>
      <c r="BG238" s="39">
        <v>0.35</v>
      </c>
      <c r="BH238" s="39">
        <v>0.25</v>
      </c>
      <c r="BI238" s="39">
        <v>0.3</v>
      </c>
      <c r="BJ238" s="39">
        <v>0.4</v>
      </c>
      <c r="BK238" s="39">
        <v>0.2</v>
      </c>
      <c r="BL238" s="39">
        <v>0.5</v>
      </c>
      <c r="BM238" s="39">
        <v>0.4</v>
      </c>
      <c r="BN238" s="39">
        <v>0.3</v>
      </c>
      <c r="BO238" s="39">
        <v>0.1</v>
      </c>
      <c r="BP238" s="39">
        <v>0.85</v>
      </c>
      <c r="BQ238" s="39">
        <v>0.55000000000000004</v>
      </c>
      <c r="BR238" s="39">
        <v>0.3</v>
      </c>
      <c r="BS238" s="39">
        <v>0.1</v>
      </c>
      <c r="BT238" s="39">
        <v>0.25</v>
      </c>
      <c r="BU238" s="39">
        <v>0.4</v>
      </c>
      <c r="BV238" s="39">
        <v>0.4</v>
      </c>
      <c r="BW238" s="39">
        <v>0.05</v>
      </c>
      <c r="BX238" s="39">
        <v>0.1</v>
      </c>
      <c r="BY238" s="39">
        <v>0.3</v>
      </c>
      <c r="BZ238" s="39">
        <v>0.4</v>
      </c>
      <c r="CA238" s="39">
        <v>0.4</v>
      </c>
      <c r="CB238" s="39">
        <v>0.15</v>
      </c>
      <c r="CC238" s="39">
        <v>0.33</v>
      </c>
      <c r="CD238" s="39">
        <v>0.28000000000000003</v>
      </c>
      <c r="CE238" s="39">
        <v>0.36</v>
      </c>
      <c r="CF238" s="39">
        <v>0.26</v>
      </c>
    </row>
    <row r="239" spans="1:84" x14ac:dyDescent="0.25">
      <c r="A239" s="31" t="str">
        <f t="shared" si="3"/>
        <v>ESCOLA MUNICIPAL MESTRE FRANCISCO RIBEIRO5º ano52.01 EF- 5º ANO- MAT</v>
      </c>
      <c r="B239" s="31" t="s">
        <v>280</v>
      </c>
      <c r="C239" s="31" t="s">
        <v>590</v>
      </c>
      <c r="D239" s="31" t="s">
        <v>510</v>
      </c>
      <c r="E239" s="31" t="s">
        <v>217</v>
      </c>
      <c r="F239" s="31" t="s">
        <v>511</v>
      </c>
      <c r="G239" s="42">
        <v>14</v>
      </c>
      <c r="H239" s="42">
        <v>14</v>
      </c>
      <c r="I239" s="42">
        <v>14</v>
      </c>
      <c r="J239" s="42">
        <v>14</v>
      </c>
      <c r="K239" s="39">
        <v>0.21</v>
      </c>
      <c r="L239" s="39">
        <v>0.14000000000000001</v>
      </c>
      <c r="M239" s="39">
        <v>0.21</v>
      </c>
      <c r="N239" s="39">
        <v>0.14000000000000001</v>
      </c>
      <c r="O239" s="39">
        <v>0.5</v>
      </c>
      <c r="P239" s="39">
        <v>0.21</v>
      </c>
      <c r="Q239" s="39">
        <v>0.14000000000000001</v>
      </c>
      <c r="R239" s="39">
        <v>0.36</v>
      </c>
      <c r="S239" s="39">
        <v>0.21</v>
      </c>
      <c r="T239" s="39">
        <v>0.28999999999999998</v>
      </c>
      <c r="U239" s="39">
        <v>0.64</v>
      </c>
      <c r="V239" s="39">
        <v>0.28999999999999998</v>
      </c>
      <c r="W239" s="39">
        <v>0.36</v>
      </c>
      <c r="X239" s="39">
        <v>0.56999999999999995</v>
      </c>
      <c r="Y239" s="39">
        <v>0.71</v>
      </c>
      <c r="Z239" s="39">
        <v>0</v>
      </c>
      <c r="AA239" s="39">
        <v>0.21</v>
      </c>
      <c r="AB239" s="39">
        <v>0.14000000000000001</v>
      </c>
      <c r="AC239" s="39">
        <v>7.0000000000000007E-2</v>
      </c>
      <c r="AD239" s="39">
        <v>0.64</v>
      </c>
      <c r="AE239" s="39">
        <v>0.93</v>
      </c>
      <c r="AF239" s="39">
        <v>0.79</v>
      </c>
      <c r="AG239" s="39">
        <v>0.21</v>
      </c>
      <c r="AH239" s="39">
        <v>0.14000000000000001</v>
      </c>
      <c r="AI239" s="39">
        <v>0.21</v>
      </c>
      <c r="AJ239" s="39">
        <v>0.64</v>
      </c>
      <c r="AK239" s="39">
        <v>0.43</v>
      </c>
      <c r="AL239" s="39">
        <v>0.43</v>
      </c>
      <c r="AM239" s="39">
        <v>0.79</v>
      </c>
      <c r="AN239" s="39">
        <v>0.43</v>
      </c>
      <c r="AO239" s="39">
        <v>0.43</v>
      </c>
      <c r="AP239" s="39">
        <v>0.14000000000000001</v>
      </c>
      <c r="AQ239" s="39">
        <v>0.64</v>
      </c>
      <c r="AR239" s="39">
        <v>0</v>
      </c>
      <c r="AS239" s="39">
        <v>0.64</v>
      </c>
      <c r="AT239" s="39">
        <v>0.21</v>
      </c>
      <c r="AU239" s="39">
        <v>0.28999999999999998</v>
      </c>
      <c r="AV239" s="39">
        <v>0.14000000000000001</v>
      </c>
      <c r="AW239" s="39">
        <v>7.0000000000000007E-2</v>
      </c>
      <c r="AX239" s="39">
        <v>0.5</v>
      </c>
      <c r="AY239" s="39">
        <v>0.28999999999999998</v>
      </c>
      <c r="AZ239" s="39">
        <v>0.21</v>
      </c>
      <c r="BA239" s="39">
        <v>7.0000000000000007E-2</v>
      </c>
      <c r="BB239" s="39">
        <v>0.71</v>
      </c>
      <c r="BC239" s="39">
        <v>0.21</v>
      </c>
      <c r="BD239" s="39">
        <v>0.43</v>
      </c>
      <c r="BE239" s="39">
        <v>0.56999999999999995</v>
      </c>
      <c r="BF239" s="39">
        <v>0.43</v>
      </c>
      <c r="BG239" s="39">
        <v>0.36</v>
      </c>
      <c r="BH239" s="39">
        <v>0.21</v>
      </c>
      <c r="BI239" s="39">
        <v>0.21</v>
      </c>
      <c r="BJ239" s="39">
        <v>0.21</v>
      </c>
      <c r="BK239" s="39">
        <v>0.36</v>
      </c>
      <c r="BL239" s="39">
        <v>0.28999999999999998</v>
      </c>
      <c r="BM239" s="39">
        <v>0.43</v>
      </c>
      <c r="BN239" s="39">
        <v>0.36</v>
      </c>
      <c r="BO239" s="39">
        <v>0.14000000000000001</v>
      </c>
      <c r="BP239" s="39">
        <v>0.56999999999999995</v>
      </c>
      <c r="BQ239" s="39">
        <v>0.79</v>
      </c>
      <c r="BR239" s="39">
        <v>0.14000000000000001</v>
      </c>
      <c r="BS239" s="39">
        <v>0.21</v>
      </c>
      <c r="BT239" s="39">
        <v>0.21</v>
      </c>
      <c r="BU239" s="39">
        <v>0.56999999999999995</v>
      </c>
      <c r="BV239" s="39">
        <v>0.36</v>
      </c>
      <c r="BW239" s="39">
        <v>0.14000000000000001</v>
      </c>
      <c r="BX239" s="39">
        <v>0.21</v>
      </c>
      <c r="BY239" s="39">
        <v>0.21</v>
      </c>
      <c r="BZ239" s="39">
        <v>0.28999999999999998</v>
      </c>
      <c r="CA239" s="39">
        <v>0.14000000000000001</v>
      </c>
      <c r="CB239" s="39">
        <v>0.36</v>
      </c>
      <c r="CC239" s="39">
        <v>0.3</v>
      </c>
      <c r="CD239" s="39">
        <v>0.4</v>
      </c>
      <c r="CE239" s="39">
        <v>0.35</v>
      </c>
      <c r="CF239" s="39">
        <v>0.27</v>
      </c>
    </row>
    <row r="240" spans="1:84" x14ac:dyDescent="0.25">
      <c r="A240" s="31" t="str">
        <f t="shared" si="3"/>
        <v>ESCOLA MUNICIPAL DE TEMPO INTEGRAL GETULIO MUNDIM DE OLIVEIRA5º anoU</v>
      </c>
      <c r="B240" s="31" t="s">
        <v>294</v>
      </c>
      <c r="C240" s="31" t="s">
        <v>301</v>
      </c>
      <c r="D240" s="31" t="s">
        <v>380</v>
      </c>
      <c r="E240" s="31" t="s">
        <v>217</v>
      </c>
      <c r="F240" s="31" t="s">
        <v>107</v>
      </c>
      <c r="G240" s="42">
        <v>13</v>
      </c>
      <c r="H240" s="42">
        <v>13</v>
      </c>
      <c r="I240" s="42">
        <v>13</v>
      </c>
      <c r="J240" s="42">
        <v>13</v>
      </c>
      <c r="K240" s="39">
        <v>1</v>
      </c>
      <c r="L240" s="39">
        <v>0.69</v>
      </c>
      <c r="M240" s="39">
        <v>0.08</v>
      </c>
      <c r="N240" s="39">
        <v>0.69</v>
      </c>
      <c r="O240" s="39">
        <v>1</v>
      </c>
      <c r="P240" s="39">
        <v>0.69</v>
      </c>
      <c r="Q240" s="39">
        <v>0.92</v>
      </c>
      <c r="R240" s="39">
        <v>0.85</v>
      </c>
      <c r="S240" s="39">
        <v>0.92</v>
      </c>
      <c r="T240" s="39">
        <v>1</v>
      </c>
      <c r="U240" s="39">
        <v>0.92</v>
      </c>
      <c r="V240" s="39">
        <v>0.85</v>
      </c>
      <c r="W240" s="39">
        <v>0.77</v>
      </c>
      <c r="X240" s="39">
        <v>0.77</v>
      </c>
      <c r="Y240" s="39">
        <v>0.77</v>
      </c>
      <c r="Z240" s="39">
        <v>0.69</v>
      </c>
      <c r="AA240" s="39">
        <v>0.77</v>
      </c>
      <c r="AB240" s="39">
        <v>0.08</v>
      </c>
      <c r="AC240" s="39">
        <v>0.77</v>
      </c>
      <c r="AD240" s="39">
        <v>0.92</v>
      </c>
      <c r="AE240" s="39">
        <v>0.85</v>
      </c>
      <c r="AF240" s="39">
        <v>1</v>
      </c>
      <c r="AG240" s="39">
        <v>0.46</v>
      </c>
      <c r="AH240" s="39">
        <v>0.15</v>
      </c>
      <c r="AI240" s="39">
        <v>0.08</v>
      </c>
      <c r="AJ240" s="39">
        <v>0.69</v>
      </c>
      <c r="AK240" s="39">
        <v>0.54</v>
      </c>
      <c r="AL240" s="39">
        <v>0.77</v>
      </c>
      <c r="AM240" s="39">
        <v>0.85</v>
      </c>
      <c r="AN240" s="39">
        <v>0.69</v>
      </c>
      <c r="AO240" s="39">
        <v>0.62</v>
      </c>
      <c r="AP240" s="39">
        <v>0.54</v>
      </c>
      <c r="AQ240" s="39">
        <v>0.77</v>
      </c>
      <c r="AR240" s="39">
        <v>0.54</v>
      </c>
      <c r="AS240" s="39">
        <v>0.77</v>
      </c>
      <c r="AT240" s="39">
        <v>0.15</v>
      </c>
      <c r="AU240" s="39">
        <v>0.62</v>
      </c>
      <c r="AV240" s="39">
        <v>0.62</v>
      </c>
      <c r="AW240" s="39">
        <v>0.08</v>
      </c>
      <c r="AX240" s="39">
        <v>0.69</v>
      </c>
      <c r="AY240" s="39">
        <v>0.92</v>
      </c>
      <c r="AZ240" s="39">
        <v>0</v>
      </c>
      <c r="BA240" s="39">
        <v>0.85</v>
      </c>
      <c r="BB240" s="39">
        <v>0.92</v>
      </c>
      <c r="BC240" s="39">
        <v>1</v>
      </c>
      <c r="BD240" s="39">
        <v>0.92</v>
      </c>
      <c r="BE240" s="39">
        <v>0.92</v>
      </c>
      <c r="BF240" s="39">
        <v>1</v>
      </c>
      <c r="BG240" s="39">
        <v>0.92</v>
      </c>
      <c r="BH240" s="39">
        <v>0</v>
      </c>
      <c r="BI240" s="39">
        <v>1</v>
      </c>
      <c r="BJ240" s="39">
        <v>0.92</v>
      </c>
      <c r="BK240" s="39">
        <v>1</v>
      </c>
      <c r="BL240" s="39">
        <v>0.92</v>
      </c>
      <c r="BM240" s="39">
        <v>0.92</v>
      </c>
      <c r="BN240" s="39">
        <v>0.92</v>
      </c>
      <c r="BO240" s="39">
        <v>0.69</v>
      </c>
      <c r="BP240" s="39">
        <v>0.69</v>
      </c>
      <c r="BQ240" s="39">
        <v>0.92</v>
      </c>
      <c r="BR240" s="39">
        <v>1</v>
      </c>
      <c r="BS240" s="39">
        <v>0</v>
      </c>
      <c r="BT240" s="39">
        <v>0</v>
      </c>
      <c r="BU240" s="39">
        <v>0.69</v>
      </c>
      <c r="BV240" s="39">
        <v>0.62</v>
      </c>
      <c r="BW240" s="39">
        <v>0.77</v>
      </c>
      <c r="BX240" s="39">
        <v>0.54</v>
      </c>
      <c r="BY240" s="39">
        <v>0.77</v>
      </c>
      <c r="BZ240" s="39">
        <v>0.77</v>
      </c>
      <c r="CA240" s="39">
        <v>0.08</v>
      </c>
      <c r="CB240" s="39">
        <v>0.46</v>
      </c>
      <c r="CC240" s="39">
        <v>0.76</v>
      </c>
      <c r="CD240" s="39">
        <v>0.56999999999999995</v>
      </c>
      <c r="CE240" s="39">
        <v>0.82</v>
      </c>
      <c r="CF240" s="39">
        <v>0.47</v>
      </c>
    </row>
    <row r="241" spans="1:84" x14ac:dyDescent="0.25">
      <c r="A241" s="31" t="str">
        <f t="shared" si="3"/>
        <v>ESC MUL GUIMARAES ROSA5º anoUNICA</v>
      </c>
      <c r="B241" s="31" t="s">
        <v>294</v>
      </c>
      <c r="C241" s="31" t="s">
        <v>295</v>
      </c>
      <c r="D241" s="31" t="s">
        <v>297</v>
      </c>
      <c r="E241" s="31" t="s">
        <v>217</v>
      </c>
      <c r="F241" s="31" t="s">
        <v>95</v>
      </c>
      <c r="G241" s="42">
        <v>4</v>
      </c>
      <c r="H241" s="42">
        <v>4</v>
      </c>
      <c r="I241" s="42">
        <v>4</v>
      </c>
      <c r="J241" s="42">
        <v>4</v>
      </c>
      <c r="K241" s="39">
        <v>0</v>
      </c>
      <c r="L241" s="39">
        <v>0.25</v>
      </c>
      <c r="M241" s="39">
        <v>0.5</v>
      </c>
      <c r="N241" s="39">
        <v>0</v>
      </c>
      <c r="O241" s="39">
        <v>0.5</v>
      </c>
      <c r="P241" s="39">
        <v>0.25</v>
      </c>
      <c r="Q241" s="39">
        <v>0.25</v>
      </c>
      <c r="R241" s="39">
        <v>0.25</v>
      </c>
      <c r="S241" s="39">
        <v>0</v>
      </c>
      <c r="T241" s="39">
        <v>0.25</v>
      </c>
      <c r="U241" s="39">
        <v>0.5</v>
      </c>
      <c r="V241" s="39">
        <v>0.25</v>
      </c>
      <c r="W241" s="39">
        <v>0.25</v>
      </c>
      <c r="X241" s="39">
        <v>0.25</v>
      </c>
      <c r="Y241" s="39">
        <v>0.25</v>
      </c>
      <c r="Z241" s="39">
        <v>0.5</v>
      </c>
      <c r="AA241" s="39">
        <v>0.75</v>
      </c>
      <c r="AB241" s="39">
        <v>0.5</v>
      </c>
      <c r="AC241" s="39">
        <v>0.5</v>
      </c>
      <c r="AD241" s="39">
        <v>0.75</v>
      </c>
      <c r="AE241" s="39">
        <v>0.25</v>
      </c>
      <c r="AF241" s="39">
        <v>0.5</v>
      </c>
      <c r="AG241" s="39">
        <v>0</v>
      </c>
      <c r="AH241" s="39">
        <v>0</v>
      </c>
      <c r="AI241" s="39">
        <v>0.5</v>
      </c>
      <c r="AJ241" s="39">
        <v>0.25</v>
      </c>
      <c r="AK241" s="39">
        <v>1</v>
      </c>
      <c r="AL241" s="39">
        <v>0.5</v>
      </c>
      <c r="AM241" s="39">
        <v>0.5</v>
      </c>
      <c r="AN241" s="39">
        <v>0.5</v>
      </c>
      <c r="AO241" s="39">
        <v>0.25</v>
      </c>
      <c r="AP241" s="39">
        <v>0.25</v>
      </c>
      <c r="AQ241" s="39">
        <v>0.75</v>
      </c>
      <c r="AR241" s="39">
        <v>0.5</v>
      </c>
      <c r="AS241" s="39">
        <v>0.25</v>
      </c>
      <c r="AT241" s="39">
        <v>0</v>
      </c>
      <c r="AU241" s="39">
        <v>0.75</v>
      </c>
      <c r="AV241" s="39">
        <v>0.25</v>
      </c>
      <c r="AW241" s="39">
        <v>0.25</v>
      </c>
      <c r="AX241" s="39">
        <v>0.25</v>
      </c>
      <c r="AY241" s="39">
        <v>0.25</v>
      </c>
      <c r="AZ241" s="39">
        <v>0.5</v>
      </c>
      <c r="BA241" s="39">
        <v>0.25</v>
      </c>
      <c r="BB241" s="39">
        <v>0.25</v>
      </c>
      <c r="BC241" s="39">
        <v>0.25</v>
      </c>
      <c r="BD241" s="39">
        <v>0.5</v>
      </c>
      <c r="BE241" s="39">
        <v>0.5</v>
      </c>
      <c r="BF241" s="39">
        <v>1</v>
      </c>
      <c r="BG241" s="39">
        <v>0</v>
      </c>
      <c r="BH241" s="39">
        <v>0</v>
      </c>
      <c r="BI241" s="39">
        <v>0.75</v>
      </c>
      <c r="BJ241" s="39">
        <v>0.5</v>
      </c>
      <c r="BK241" s="39">
        <v>0</v>
      </c>
      <c r="BL241" s="39">
        <v>0.25</v>
      </c>
      <c r="BM241" s="39">
        <v>0.25</v>
      </c>
      <c r="BN241" s="39">
        <v>0.25</v>
      </c>
      <c r="BO241" s="39">
        <v>0</v>
      </c>
      <c r="BP241" s="39">
        <v>0.5</v>
      </c>
      <c r="BQ241" s="39">
        <v>0.5</v>
      </c>
      <c r="BR241" s="39">
        <v>0.75</v>
      </c>
      <c r="BS241" s="39">
        <v>0.25</v>
      </c>
      <c r="BT241" s="39">
        <v>0.25</v>
      </c>
      <c r="BU241" s="39">
        <v>1</v>
      </c>
      <c r="BV241" s="39">
        <v>0</v>
      </c>
      <c r="BW241" s="39">
        <v>0.25</v>
      </c>
      <c r="BX241" s="39">
        <v>0</v>
      </c>
      <c r="BY241" s="39">
        <v>0.5</v>
      </c>
      <c r="BZ241" s="39">
        <v>0.25</v>
      </c>
      <c r="CA241" s="39">
        <v>0.5</v>
      </c>
      <c r="CB241" s="39">
        <v>0.75</v>
      </c>
      <c r="CC241" s="39">
        <v>0.34</v>
      </c>
      <c r="CD241" s="39">
        <v>0.38</v>
      </c>
      <c r="CE241" s="39">
        <v>0.36</v>
      </c>
      <c r="CF241" s="39">
        <v>0.38</v>
      </c>
    </row>
    <row r="242" spans="1:84" x14ac:dyDescent="0.25">
      <c r="A242" s="31" t="str">
        <f t="shared" si="3"/>
        <v>ESCOLA MUNICIPAL DE TEMPO INTEGRAL ANTONIO PEREIRA DE SOUSA5º anoA</v>
      </c>
      <c r="B242" s="31" t="s">
        <v>294</v>
      </c>
      <c r="C242" s="31" t="s">
        <v>301</v>
      </c>
      <c r="D242" s="31" t="s">
        <v>302</v>
      </c>
      <c r="E242" s="31" t="s">
        <v>217</v>
      </c>
      <c r="F242" s="31" t="s">
        <v>87</v>
      </c>
      <c r="G242" s="42">
        <v>27</v>
      </c>
      <c r="H242" s="42">
        <v>27</v>
      </c>
      <c r="I242" s="42">
        <v>26</v>
      </c>
      <c r="J242" s="42">
        <v>26</v>
      </c>
      <c r="K242" s="39">
        <v>0.33</v>
      </c>
      <c r="L242" s="39">
        <v>0.26</v>
      </c>
      <c r="M242" s="39">
        <v>0.19</v>
      </c>
      <c r="N242" s="39">
        <v>0.11</v>
      </c>
      <c r="O242" s="39">
        <v>0.74</v>
      </c>
      <c r="P242" s="39">
        <v>0.11</v>
      </c>
      <c r="Q242" s="39">
        <v>0.59</v>
      </c>
      <c r="R242" s="39">
        <v>0.15</v>
      </c>
      <c r="S242" s="39">
        <v>0.33</v>
      </c>
      <c r="T242" s="39">
        <v>0.37</v>
      </c>
      <c r="U242" s="39">
        <v>0.7</v>
      </c>
      <c r="V242" s="39">
        <v>0.33</v>
      </c>
      <c r="W242" s="39">
        <v>0.41</v>
      </c>
      <c r="X242" s="39">
        <v>0.48</v>
      </c>
      <c r="Y242" s="39">
        <v>0.52</v>
      </c>
      <c r="Z242" s="39">
        <v>0.37</v>
      </c>
      <c r="AA242" s="39">
        <v>0.26</v>
      </c>
      <c r="AB242" s="39">
        <v>0.33</v>
      </c>
      <c r="AC242" s="39">
        <v>0.37</v>
      </c>
      <c r="AD242" s="39">
        <v>0.63</v>
      </c>
      <c r="AE242" s="39">
        <v>0.41</v>
      </c>
      <c r="AF242" s="39">
        <v>0.48</v>
      </c>
      <c r="AG242" s="39">
        <v>0.3</v>
      </c>
      <c r="AH242" s="39">
        <v>0.19</v>
      </c>
      <c r="AI242" s="39">
        <v>0.44</v>
      </c>
      <c r="AJ242" s="39">
        <v>0.44</v>
      </c>
      <c r="AK242" s="39">
        <v>0.59</v>
      </c>
      <c r="AL242" s="39">
        <v>0.33</v>
      </c>
      <c r="AM242" s="39">
        <v>0.48</v>
      </c>
      <c r="AN242" s="39">
        <v>0.48</v>
      </c>
      <c r="AO242" s="39">
        <v>0.26</v>
      </c>
      <c r="AP242" s="39">
        <v>0.15</v>
      </c>
      <c r="AQ242" s="39">
        <v>0.33</v>
      </c>
      <c r="AR242" s="39">
        <v>0.3</v>
      </c>
      <c r="AS242" s="39">
        <v>0.52</v>
      </c>
      <c r="AT242" s="39">
        <v>0.19</v>
      </c>
      <c r="AU242" s="39">
        <v>0.44</v>
      </c>
      <c r="AV242" s="39">
        <v>0.15</v>
      </c>
      <c r="AW242" s="39">
        <v>0.19</v>
      </c>
      <c r="AX242" s="39">
        <v>0.41</v>
      </c>
      <c r="AY242" s="39">
        <v>0.22</v>
      </c>
      <c r="AZ242" s="39">
        <v>0.33</v>
      </c>
      <c r="BA242" s="39">
        <v>0.22</v>
      </c>
      <c r="BB242" s="39">
        <v>0.7</v>
      </c>
      <c r="BC242" s="39">
        <v>0.3</v>
      </c>
      <c r="BD242" s="39">
        <v>0.48</v>
      </c>
      <c r="BE242" s="39">
        <v>0.85</v>
      </c>
      <c r="BF242" s="39">
        <v>0.48</v>
      </c>
      <c r="BG242" s="39">
        <v>0.33</v>
      </c>
      <c r="BH242" s="39">
        <v>0.15</v>
      </c>
      <c r="BI242" s="39">
        <v>0.59</v>
      </c>
      <c r="BJ242" s="39">
        <v>0.41</v>
      </c>
      <c r="BK242" s="39">
        <v>0.48</v>
      </c>
      <c r="BL242" s="39">
        <v>0.48</v>
      </c>
      <c r="BM242" s="39">
        <v>0.48</v>
      </c>
      <c r="BN242" s="39">
        <v>7.0000000000000007E-2</v>
      </c>
      <c r="BO242" s="39">
        <v>0.26</v>
      </c>
      <c r="BP242" s="39">
        <v>0.63</v>
      </c>
      <c r="BQ242" s="39">
        <v>0.48</v>
      </c>
      <c r="BR242" s="39">
        <v>0.19</v>
      </c>
      <c r="BS242" s="39">
        <v>0.22</v>
      </c>
      <c r="BT242" s="39">
        <v>0.15</v>
      </c>
      <c r="BU242" s="39">
        <v>0.74</v>
      </c>
      <c r="BV242" s="39">
        <v>0.19</v>
      </c>
      <c r="BW242" s="39">
        <v>0.3</v>
      </c>
      <c r="BX242" s="39">
        <v>0.15</v>
      </c>
      <c r="BY242" s="39">
        <v>0.33</v>
      </c>
      <c r="BZ242" s="39">
        <v>0.48</v>
      </c>
      <c r="CA242" s="39">
        <v>0.22</v>
      </c>
      <c r="CB242" s="39">
        <v>0.3</v>
      </c>
      <c r="CC242" s="39">
        <v>0.38</v>
      </c>
      <c r="CD242" s="39">
        <v>0.35</v>
      </c>
      <c r="CE242" s="39">
        <v>0.41</v>
      </c>
      <c r="CF242" s="39">
        <v>0.31</v>
      </c>
    </row>
    <row r="243" spans="1:84" x14ac:dyDescent="0.25">
      <c r="A243" s="31" t="str">
        <f t="shared" si="3"/>
        <v>ESCOLA MUNICIPAL DE TEMPO INTEGRAL ANTONIO PEREIRA DE SOUSA5º anoC</v>
      </c>
      <c r="B243" s="31" t="s">
        <v>294</v>
      </c>
      <c r="C243" s="31" t="s">
        <v>301</v>
      </c>
      <c r="D243" s="31" t="s">
        <v>302</v>
      </c>
      <c r="E243" s="31" t="s">
        <v>217</v>
      </c>
      <c r="F243" s="31" t="s">
        <v>102</v>
      </c>
      <c r="G243" s="42">
        <v>29</v>
      </c>
      <c r="H243" s="42">
        <v>29</v>
      </c>
      <c r="I243" s="42">
        <v>28</v>
      </c>
      <c r="J243" s="42">
        <v>28</v>
      </c>
      <c r="K243" s="39">
        <v>0.24</v>
      </c>
      <c r="L243" s="39">
        <v>0.21</v>
      </c>
      <c r="M243" s="39">
        <v>0.24</v>
      </c>
      <c r="N243" s="39">
        <v>0.38</v>
      </c>
      <c r="O243" s="39">
        <v>0.52</v>
      </c>
      <c r="P243" s="39">
        <v>0.17</v>
      </c>
      <c r="Q243" s="39">
        <v>0.38</v>
      </c>
      <c r="R243" s="39">
        <v>0.24</v>
      </c>
      <c r="S243" s="39">
        <v>0.24</v>
      </c>
      <c r="T243" s="39">
        <v>0.41</v>
      </c>
      <c r="U243" s="39">
        <v>0.41</v>
      </c>
      <c r="V243" s="39">
        <v>0.34</v>
      </c>
      <c r="W243" s="39">
        <v>0.38</v>
      </c>
      <c r="X243" s="39">
        <v>0.41</v>
      </c>
      <c r="Y243" s="39">
        <v>0.38</v>
      </c>
      <c r="Z243" s="39">
        <v>0.31</v>
      </c>
      <c r="AA243" s="39">
        <v>0.34</v>
      </c>
      <c r="AB243" s="39">
        <v>0.41</v>
      </c>
      <c r="AC243" s="39">
        <v>0.28000000000000003</v>
      </c>
      <c r="AD243" s="39">
        <v>0.55000000000000004</v>
      </c>
      <c r="AE243" s="39">
        <v>0.52</v>
      </c>
      <c r="AF243" s="39">
        <v>0.52</v>
      </c>
      <c r="AG243" s="39">
        <v>0.21</v>
      </c>
      <c r="AH243" s="39">
        <v>0.1</v>
      </c>
      <c r="AI243" s="39">
        <v>0.24</v>
      </c>
      <c r="AJ243" s="39">
        <v>0.28000000000000003</v>
      </c>
      <c r="AK243" s="39">
        <v>0.55000000000000004</v>
      </c>
      <c r="AL243" s="39">
        <v>0.31</v>
      </c>
      <c r="AM243" s="39">
        <v>0.34</v>
      </c>
      <c r="AN243" s="39">
        <v>0.14000000000000001</v>
      </c>
      <c r="AO243" s="39">
        <v>0.21</v>
      </c>
      <c r="AP243" s="39">
        <v>0.24</v>
      </c>
      <c r="AQ243" s="39">
        <v>0.24</v>
      </c>
      <c r="AR243" s="39">
        <v>0.21</v>
      </c>
      <c r="AS243" s="39">
        <v>0.48</v>
      </c>
      <c r="AT243" s="39">
        <v>0.1</v>
      </c>
      <c r="AU243" s="39">
        <v>0.31</v>
      </c>
      <c r="AV243" s="39">
        <v>0.31</v>
      </c>
      <c r="AW243" s="39">
        <v>0.03</v>
      </c>
      <c r="AX243" s="39">
        <v>0.34</v>
      </c>
      <c r="AY243" s="39">
        <v>0.28000000000000003</v>
      </c>
      <c r="AZ243" s="39">
        <v>0.34</v>
      </c>
      <c r="BA243" s="39">
        <v>0.17</v>
      </c>
      <c r="BB243" s="39">
        <v>0.55000000000000004</v>
      </c>
      <c r="BC243" s="39">
        <v>0.24</v>
      </c>
      <c r="BD243" s="39">
        <v>0.31</v>
      </c>
      <c r="BE243" s="39">
        <v>0.69</v>
      </c>
      <c r="BF243" s="39">
        <v>0.45</v>
      </c>
      <c r="BG243" s="39">
        <v>0.41</v>
      </c>
      <c r="BH243" s="39">
        <v>7.0000000000000007E-2</v>
      </c>
      <c r="BI243" s="39">
        <v>0.69</v>
      </c>
      <c r="BJ243" s="39">
        <v>0.1</v>
      </c>
      <c r="BK243" s="39">
        <v>0.66</v>
      </c>
      <c r="BL243" s="39">
        <v>0.55000000000000004</v>
      </c>
      <c r="BM243" s="39">
        <v>0.52</v>
      </c>
      <c r="BN243" s="39">
        <v>0.14000000000000001</v>
      </c>
      <c r="BO243" s="39">
        <v>0.17</v>
      </c>
      <c r="BP243" s="39">
        <v>0.48</v>
      </c>
      <c r="BQ243" s="39">
        <v>0.52</v>
      </c>
      <c r="BR243" s="39">
        <v>0.41</v>
      </c>
      <c r="BS243" s="39">
        <v>0.24</v>
      </c>
      <c r="BT243" s="39">
        <v>0.21</v>
      </c>
      <c r="BU243" s="39">
        <v>0.52</v>
      </c>
      <c r="BV243" s="39">
        <v>0.24</v>
      </c>
      <c r="BW243" s="39">
        <v>0.28000000000000003</v>
      </c>
      <c r="BX243" s="39">
        <v>0.34</v>
      </c>
      <c r="BY243" s="39">
        <v>0.31</v>
      </c>
      <c r="BZ243" s="39">
        <v>0.38</v>
      </c>
      <c r="CA243" s="39">
        <v>0.21</v>
      </c>
      <c r="CB243" s="39">
        <v>0.17</v>
      </c>
      <c r="CC243" s="39">
        <v>0.34</v>
      </c>
      <c r="CD243" s="39">
        <v>0.28000000000000003</v>
      </c>
      <c r="CE243" s="39">
        <v>0.39</v>
      </c>
      <c r="CF243" s="39">
        <v>0.28999999999999998</v>
      </c>
    </row>
    <row r="244" spans="1:84" x14ac:dyDescent="0.25">
      <c r="A244" s="31" t="str">
        <f t="shared" si="3"/>
        <v>ESCOLA MUNICIPAL DE TEMPO INTEGRAL ANTONIO PEREIRA DE SOUSA5º anoD</v>
      </c>
      <c r="B244" s="31" t="s">
        <v>294</v>
      </c>
      <c r="C244" s="31" t="s">
        <v>301</v>
      </c>
      <c r="D244" s="31" t="s">
        <v>302</v>
      </c>
      <c r="E244" s="31" t="s">
        <v>217</v>
      </c>
      <c r="F244" s="31" t="s">
        <v>103</v>
      </c>
      <c r="G244" s="42">
        <v>25</v>
      </c>
      <c r="H244" s="42">
        <v>25</v>
      </c>
      <c r="I244" s="42">
        <v>26</v>
      </c>
      <c r="J244" s="42">
        <v>26</v>
      </c>
      <c r="K244" s="39">
        <v>0.3</v>
      </c>
      <c r="L244" s="39">
        <v>0.37</v>
      </c>
      <c r="M244" s="39">
        <v>0.19</v>
      </c>
      <c r="N244" s="39">
        <v>0.7</v>
      </c>
      <c r="O244" s="39">
        <v>0.67</v>
      </c>
      <c r="P244" s="39">
        <v>0.63</v>
      </c>
      <c r="Q244" s="39">
        <v>0.56000000000000005</v>
      </c>
      <c r="R244" s="39">
        <v>0.67</v>
      </c>
      <c r="S244" s="39">
        <v>0.56000000000000005</v>
      </c>
      <c r="T244" s="39">
        <v>0.63</v>
      </c>
      <c r="U244" s="39">
        <v>0.56000000000000005</v>
      </c>
      <c r="V244" s="39">
        <v>0.48</v>
      </c>
      <c r="W244" s="39">
        <v>0.74</v>
      </c>
      <c r="X244" s="39">
        <v>0.63</v>
      </c>
      <c r="Y244" s="39">
        <v>0.59</v>
      </c>
      <c r="Z244" s="39">
        <v>0.7</v>
      </c>
      <c r="AA244" s="39">
        <v>0.48</v>
      </c>
      <c r="AB244" s="39">
        <v>0.15</v>
      </c>
      <c r="AC244" s="39">
        <v>0.41</v>
      </c>
      <c r="AD244" s="39">
        <v>0.63</v>
      </c>
      <c r="AE244" s="39">
        <v>0.85</v>
      </c>
      <c r="AF244" s="39">
        <v>0.85</v>
      </c>
      <c r="AG244" s="39">
        <v>0.74</v>
      </c>
      <c r="AH244" s="39">
        <v>0.44</v>
      </c>
      <c r="AI244" s="39">
        <v>0.11</v>
      </c>
      <c r="AJ244" s="39">
        <v>0.59</v>
      </c>
      <c r="AK244" s="39">
        <v>0.7</v>
      </c>
      <c r="AL244" s="39">
        <v>0.04</v>
      </c>
      <c r="AM244" s="39">
        <v>0.74</v>
      </c>
      <c r="AN244" s="39">
        <v>0.74</v>
      </c>
      <c r="AO244" s="39">
        <v>0.59</v>
      </c>
      <c r="AP244" s="39">
        <v>0.67</v>
      </c>
      <c r="AQ244" s="39">
        <v>0.59</v>
      </c>
      <c r="AR244" s="39">
        <v>0.04</v>
      </c>
      <c r="AS244" s="39">
        <v>0.7</v>
      </c>
      <c r="AT244" s="39">
        <v>0.04</v>
      </c>
      <c r="AU244" s="39">
        <v>0.52</v>
      </c>
      <c r="AV244" s="39">
        <v>0.59</v>
      </c>
      <c r="AW244" s="39">
        <v>0.11</v>
      </c>
      <c r="AX244" s="39">
        <v>0.78</v>
      </c>
      <c r="AY244" s="39">
        <v>0.15</v>
      </c>
      <c r="AZ244" s="39">
        <v>0.15</v>
      </c>
      <c r="BA244" s="39">
        <v>0.04</v>
      </c>
      <c r="BB244" s="39">
        <v>0.63</v>
      </c>
      <c r="BC244" s="39">
        <v>0.48</v>
      </c>
      <c r="BD244" s="39">
        <v>0.67</v>
      </c>
      <c r="BE244" s="39">
        <v>0.81</v>
      </c>
      <c r="BF244" s="39">
        <v>0.67</v>
      </c>
      <c r="BG244" s="39">
        <v>0.33</v>
      </c>
      <c r="BH244" s="39">
        <v>0.11</v>
      </c>
      <c r="BI244" s="39">
        <v>0.48</v>
      </c>
      <c r="BJ244" s="39">
        <v>0.41</v>
      </c>
      <c r="BK244" s="39">
        <v>0.7</v>
      </c>
      <c r="BL244" s="39">
        <v>0.78</v>
      </c>
      <c r="BM244" s="39">
        <v>0.63</v>
      </c>
      <c r="BN244" s="39">
        <v>0.26</v>
      </c>
      <c r="BO244" s="39">
        <v>0.3</v>
      </c>
      <c r="BP244" s="39">
        <v>0.59</v>
      </c>
      <c r="BQ244" s="39">
        <v>0.67</v>
      </c>
      <c r="BR244" s="39">
        <v>0.19</v>
      </c>
      <c r="BS244" s="39">
        <v>7.0000000000000007E-2</v>
      </c>
      <c r="BT244" s="39">
        <v>0.15</v>
      </c>
      <c r="BU244" s="39">
        <v>0.67</v>
      </c>
      <c r="BV244" s="39">
        <v>0.37</v>
      </c>
      <c r="BW244" s="39">
        <v>0.19</v>
      </c>
      <c r="BX244" s="39">
        <v>0.48</v>
      </c>
      <c r="BY244" s="39">
        <v>0.48</v>
      </c>
      <c r="BZ244" s="39">
        <v>0.67</v>
      </c>
      <c r="CA244" s="39">
        <v>0.11</v>
      </c>
      <c r="CB244" s="39">
        <v>0.19</v>
      </c>
      <c r="CC244" s="39">
        <v>0.53</v>
      </c>
      <c r="CD244" s="39">
        <v>0.52</v>
      </c>
      <c r="CE244" s="39">
        <v>0.45</v>
      </c>
      <c r="CF244" s="39">
        <v>0.34</v>
      </c>
    </row>
    <row r="245" spans="1:84" x14ac:dyDescent="0.25">
      <c r="A245" s="31" t="str">
        <f t="shared" si="3"/>
        <v>ESCOLA MUNICIPAL DE TEMPO INTEGRAL ANTONIO PEREIRA DE SOUSA5º anoB</v>
      </c>
      <c r="B245" s="31" t="s">
        <v>294</v>
      </c>
      <c r="C245" s="31" t="s">
        <v>301</v>
      </c>
      <c r="D245" s="31" t="s">
        <v>302</v>
      </c>
      <c r="E245" s="31" t="s">
        <v>217</v>
      </c>
      <c r="F245" s="31" t="s">
        <v>100</v>
      </c>
      <c r="G245" s="42">
        <v>28</v>
      </c>
      <c r="H245" s="42">
        <v>28</v>
      </c>
      <c r="I245" s="42">
        <v>28</v>
      </c>
      <c r="J245" s="42">
        <v>28</v>
      </c>
      <c r="K245" s="39">
        <v>0.39</v>
      </c>
      <c r="L245" s="39">
        <v>0.28999999999999998</v>
      </c>
      <c r="M245" s="39">
        <v>0.21</v>
      </c>
      <c r="N245" s="39">
        <v>0.14000000000000001</v>
      </c>
      <c r="O245" s="39">
        <v>0.32</v>
      </c>
      <c r="P245" s="39">
        <v>0.11</v>
      </c>
      <c r="Q245" s="39">
        <v>0.71</v>
      </c>
      <c r="R245" s="39">
        <v>0.39</v>
      </c>
      <c r="S245" s="39">
        <v>0.25</v>
      </c>
      <c r="T245" s="39">
        <v>0.43</v>
      </c>
      <c r="U245" s="39">
        <v>0.54</v>
      </c>
      <c r="V245" s="39">
        <v>0.28999999999999998</v>
      </c>
      <c r="W245" s="39">
        <v>0.28999999999999998</v>
      </c>
      <c r="X245" s="39">
        <v>0.46</v>
      </c>
      <c r="Y245" s="39">
        <v>0.43</v>
      </c>
      <c r="Z245" s="39">
        <v>0.43</v>
      </c>
      <c r="AA245" s="39">
        <v>0.36</v>
      </c>
      <c r="AB245" s="39">
        <v>0.28999999999999998</v>
      </c>
      <c r="AC245" s="39">
        <v>0.39</v>
      </c>
      <c r="AD245" s="39">
        <v>0.32</v>
      </c>
      <c r="AE245" s="39">
        <v>0.46</v>
      </c>
      <c r="AF245" s="39">
        <v>0.46</v>
      </c>
      <c r="AG245" s="39">
        <v>0.25</v>
      </c>
      <c r="AH245" s="39">
        <v>0.18</v>
      </c>
      <c r="AI245" s="39">
        <v>0.28999999999999998</v>
      </c>
      <c r="AJ245" s="39">
        <v>0.46</v>
      </c>
      <c r="AK245" s="39">
        <v>0.28999999999999998</v>
      </c>
      <c r="AL245" s="39">
        <v>0.39</v>
      </c>
      <c r="AM245" s="39">
        <v>0.64</v>
      </c>
      <c r="AN245" s="39">
        <v>0.32</v>
      </c>
      <c r="AO245" s="39">
        <v>0.18</v>
      </c>
      <c r="AP245" s="39">
        <v>0.43</v>
      </c>
      <c r="AQ245" s="39">
        <v>0.28999999999999998</v>
      </c>
      <c r="AR245" s="39">
        <v>0.28999999999999998</v>
      </c>
      <c r="AS245" s="39">
        <v>0.5</v>
      </c>
      <c r="AT245" s="39">
        <v>0.14000000000000001</v>
      </c>
      <c r="AU245" s="39">
        <v>0.32</v>
      </c>
      <c r="AV245" s="39">
        <v>0.32</v>
      </c>
      <c r="AW245" s="39">
        <v>0.18</v>
      </c>
      <c r="AX245" s="39">
        <v>0.43</v>
      </c>
      <c r="AY245" s="39">
        <v>0.32</v>
      </c>
      <c r="AZ245" s="39">
        <v>0.21</v>
      </c>
      <c r="BA245" s="39">
        <v>0.18</v>
      </c>
      <c r="BB245" s="39">
        <v>0.71</v>
      </c>
      <c r="BC245" s="39">
        <v>0.32</v>
      </c>
      <c r="BD245" s="39">
        <v>0.39</v>
      </c>
      <c r="BE245" s="39">
        <v>0.5</v>
      </c>
      <c r="BF245" s="39">
        <v>0.36</v>
      </c>
      <c r="BG245" s="39">
        <v>0.54</v>
      </c>
      <c r="BH245" s="39">
        <v>0.04</v>
      </c>
      <c r="BI245" s="39">
        <v>0.64</v>
      </c>
      <c r="BJ245" s="39">
        <v>0.18</v>
      </c>
      <c r="BK245" s="39">
        <v>0.36</v>
      </c>
      <c r="BL245" s="39">
        <v>0.68</v>
      </c>
      <c r="BM245" s="39">
        <v>0.5</v>
      </c>
      <c r="BN245" s="39">
        <v>0.25</v>
      </c>
      <c r="BO245" s="39">
        <v>0.25</v>
      </c>
      <c r="BP245" s="39">
        <v>0.71</v>
      </c>
      <c r="BQ245" s="39">
        <v>0.43</v>
      </c>
      <c r="BR245" s="39">
        <v>0.28999999999999998</v>
      </c>
      <c r="BS245" s="39">
        <v>0.18</v>
      </c>
      <c r="BT245" s="39">
        <v>0.11</v>
      </c>
      <c r="BU245" s="39">
        <v>0.61</v>
      </c>
      <c r="BV245" s="39">
        <v>0.21</v>
      </c>
      <c r="BW245" s="39">
        <v>0.32</v>
      </c>
      <c r="BX245" s="39">
        <v>0.36</v>
      </c>
      <c r="BY245" s="39">
        <v>0.39</v>
      </c>
      <c r="BZ245" s="39">
        <v>0.5</v>
      </c>
      <c r="CA245" s="39">
        <v>0.25</v>
      </c>
      <c r="CB245" s="39">
        <v>0.25</v>
      </c>
      <c r="CC245" s="39">
        <v>0.35</v>
      </c>
      <c r="CD245" s="39">
        <v>0.34</v>
      </c>
      <c r="CE245" s="39">
        <v>0.39</v>
      </c>
      <c r="CF245" s="39">
        <v>0.32</v>
      </c>
    </row>
    <row r="246" spans="1:84" x14ac:dyDescent="0.25">
      <c r="A246" s="31" t="str">
        <f t="shared" si="3"/>
        <v>ESCOLA MUNICIPAL NOVA GERACAO5º anoA</v>
      </c>
      <c r="B246" s="31" t="s">
        <v>294</v>
      </c>
      <c r="C246" s="31" t="s">
        <v>295</v>
      </c>
      <c r="D246" s="31" t="s">
        <v>300</v>
      </c>
      <c r="E246" s="31" t="s">
        <v>217</v>
      </c>
      <c r="F246" s="31" t="s">
        <v>87</v>
      </c>
      <c r="G246" s="42">
        <v>7</v>
      </c>
      <c r="H246" s="42">
        <v>7</v>
      </c>
      <c r="I246" s="42">
        <v>7</v>
      </c>
      <c r="J246" s="42">
        <v>7</v>
      </c>
      <c r="K246" s="39">
        <v>0.14000000000000001</v>
      </c>
      <c r="L246" s="39">
        <v>0.14000000000000001</v>
      </c>
      <c r="M246" s="39">
        <v>0.14000000000000001</v>
      </c>
      <c r="N246" s="39">
        <v>0</v>
      </c>
      <c r="O246" s="39">
        <v>0.28999999999999998</v>
      </c>
      <c r="P246" s="39">
        <v>0.14000000000000001</v>
      </c>
      <c r="Q246" s="39">
        <v>0.14000000000000001</v>
      </c>
      <c r="R246" s="39">
        <v>0</v>
      </c>
      <c r="S246" s="39">
        <v>0.14000000000000001</v>
      </c>
      <c r="T246" s="39">
        <v>0.14000000000000001</v>
      </c>
      <c r="U246" s="39">
        <v>0.43</v>
      </c>
      <c r="V246" s="39">
        <v>0.14000000000000001</v>
      </c>
      <c r="W246" s="39">
        <v>0.56999999999999995</v>
      </c>
      <c r="X246" s="39">
        <v>0.56999999999999995</v>
      </c>
      <c r="Y246" s="39">
        <v>0.14000000000000001</v>
      </c>
      <c r="Z246" s="39">
        <v>0.14000000000000001</v>
      </c>
      <c r="AA246" s="39">
        <v>0.28999999999999998</v>
      </c>
      <c r="AB246" s="39">
        <v>0.28999999999999998</v>
      </c>
      <c r="AC246" s="39">
        <v>0.43</v>
      </c>
      <c r="AD246" s="39">
        <v>0.43</v>
      </c>
      <c r="AE246" s="39">
        <v>0.28999999999999998</v>
      </c>
      <c r="AF246" s="39">
        <v>0.14000000000000001</v>
      </c>
      <c r="AG246" s="39">
        <v>0.28999999999999998</v>
      </c>
      <c r="AH246" s="39">
        <v>0</v>
      </c>
      <c r="AI246" s="39">
        <v>0.28999999999999998</v>
      </c>
      <c r="AJ246" s="39">
        <v>0.28999999999999998</v>
      </c>
      <c r="AK246" s="39">
        <v>0.43</v>
      </c>
      <c r="AL246" s="39">
        <v>0.14000000000000001</v>
      </c>
      <c r="AM246" s="39">
        <v>0.28999999999999998</v>
      </c>
      <c r="AN246" s="39">
        <v>0.28999999999999998</v>
      </c>
      <c r="AO246" s="39">
        <v>0.14000000000000001</v>
      </c>
      <c r="AP246" s="39">
        <v>0.14000000000000001</v>
      </c>
      <c r="AQ246" s="39">
        <v>0.14000000000000001</v>
      </c>
      <c r="AR246" s="39">
        <v>0</v>
      </c>
      <c r="AS246" s="39">
        <v>0.28999999999999998</v>
      </c>
      <c r="AT246" s="39">
        <v>0.14000000000000001</v>
      </c>
      <c r="AU246" s="39">
        <v>0.14000000000000001</v>
      </c>
      <c r="AV246" s="39">
        <v>0.28999999999999998</v>
      </c>
      <c r="AW246" s="39">
        <v>0</v>
      </c>
      <c r="AX246" s="39">
        <v>0.14000000000000001</v>
      </c>
      <c r="AY246" s="39">
        <v>0.14000000000000001</v>
      </c>
      <c r="AZ246" s="39">
        <v>0.28999999999999998</v>
      </c>
      <c r="BA246" s="39">
        <v>0.14000000000000001</v>
      </c>
      <c r="BB246" s="39">
        <v>0.28999999999999998</v>
      </c>
      <c r="BC246" s="39">
        <v>0</v>
      </c>
      <c r="BD246" s="39">
        <v>0.56999999999999995</v>
      </c>
      <c r="BE246" s="39">
        <v>0.28999999999999998</v>
      </c>
      <c r="BF246" s="39">
        <v>0.56999999999999995</v>
      </c>
      <c r="BG246" s="39">
        <v>0.43</v>
      </c>
      <c r="BH246" s="39">
        <v>0</v>
      </c>
      <c r="BI246" s="39">
        <v>0.14000000000000001</v>
      </c>
      <c r="BJ246" s="39">
        <v>0.14000000000000001</v>
      </c>
      <c r="BK246" s="39">
        <v>0.14000000000000001</v>
      </c>
      <c r="BL246" s="39">
        <v>0.43</v>
      </c>
      <c r="BM246" s="39">
        <v>0.14000000000000001</v>
      </c>
      <c r="BN246" s="39">
        <v>0.14000000000000001</v>
      </c>
      <c r="BO246" s="39">
        <v>0.14000000000000001</v>
      </c>
      <c r="BP246" s="39">
        <v>0.28999999999999998</v>
      </c>
      <c r="BQ246" s="39">
        <v>0.43</v>
      </c>
      <c r="BR246" s="39">
        <v>0.43</v>
      </c>
      <c r="BS246" s="39">
        <v>0.28999999999999998</v>
      </c>
      <c r="BT246" s="39">
        <v>0.14000000000000001</v>
      </c>
      <c r="BU246" s="39">
        <v>0.28999999999999998</v>
      </c>
      <c r="BV246" s="39">
        <v>0.43</v>
      </c>
      <c r="BW246" s="39">
        <v>0.28999999999999998</v>
      </c>
      <c r="BX246" s="39">
        <v>0.28999999999999998</v>
      </c>
      <c r="BY246" s="39">
        <v>0</v>
      </c>
      <c r="BZ246" s="39">
        <v>0.14000000000000001</v>
      </c>
      <c r="CA246" s="39">
        <v>0.14000000000000001</v>
      </c>
      <c r="CB246" s="39">
        <v>0.14000000000000001</v>
      </c>
      <c r="CC246" s="39">
        <v>0.24</v>
      </c>
      <c r="CD246" s="39">
        <v>0.19</v>
      </c>
      <c r="CE246" s="39">
        <v>0.26</v>
      </c>
      <c r="CF246" s="39">
        <v>0.21</v>
      </c>
    </row>
    <row r="247" spans="1:84" x14ac:dyDescent="0.25">
      <c r="A247" s="31" t="str">
        <f t="shared" si="3"/>
        <v>ESC MUL AURELIO BUARQUE5º anoUNICA</v>
      </c>
      <c r="B247" s="31" t="s">
        <v>294</v>
      </c>
      <c r="C247" s="31" t="s">
        <v>295</v>
      </c>
      <c r="D247" s="31" t="s">
        <v>296</v>
      </c>
      <c r="E247" s="31" t="s">
        <v>217</v>
      </c>
      <c r="F247" s="31" t="s">
        <v>95</v>
      </c>
      <c r="G247" s="42">
        <v>8</v>
      </c>
      <c r="H247" s="42">
        <v>8</v>
      </c>
      <c r="I247" s="42">
        <v>8</v>
      </c>
      <c r="J247" s="42">
        <v>8</v>
      </c>
      <c r="K247" s="39">
        <v>0.63</v>
      </c>
      <c r="L247" s="39">
        <v>0.88</v>
      </c>
      <c r="M247" s="39">
        <v>0</v>
      </c>
      <c r="N247" s="39">
        <v>0.75</v>
      </c>
      <c r="O247" s="39">
        <v>0</v>
      </c>
      <c r="P247" s="39">
        <v>0.13</v>
      </c>
      <c r="Q247" s="39">
        <v>0.38</v>
      </c>
      <c r="R247" s="39">
        <v>0.88</v>
      </c>
      <c r="S247" s="39">
        <v>0.88</v>
      </c>
      <c r="T247" s="39">
        <v>0.63</v>
      </c>
      <c r="U247" s="39">
        <v>0.63</v>
      </c>
      <c r="V247" s="39">
        <v>0.88</v>
      </c>
      <c r="W247" s="39">
        <v>0.75</v>
      </c>
      <c r="X247" s="39">
        <v>0.63</v>
      </c>
      <c r="Y247" s="39">
        <v>0.63</v>
      </c>
      <c r="Z247" s="39">
        <v>0.75</v>
      </c>
      <c r="AA247" s="39">
        <v>0.25</v>
      </c>
      <c r="AB247" s="39">
        <v>0</v>
      </c>
      <c r="AC247" s="39">
        <v>0.13</v>
      </c>
      <c r="AD247" s="39">
        <v>0.75</v>
      </c>
      <c r="AE247" s="39">
        <v>1</v>
      </c>
      <c r="AF247" s="39">
        <v>0.75</v>
      </c>
      <c r="AG247" s="39">
        <v>0.5</v>
      </c>
      <c r="AH247" s="39">
        <v>0.13</v>
      </c>
      <c r="AI247" s="39">
        <v>0</v>
      </c>
      <c r="AJ247" s="39">
        <v>0.63</v>
      </c>
      <c r="AK247" s="39">
        <v>0.88</v>
      </c>
      <c r="AL247" s="39">
        <v>0.38</v>
      </c>
      <c r="AM247" s="39">
        <v>0.75</v>
      </c>
      <c r="AN247" s="39">
        <v>0.25</v>
      </c>
      <c r="AO247" s="39">
        <v>0.25</v>
      </c>
      <c r="AP247" s="39">
        <v>0.13</v>
      </c>
      <c r="AQ247" s="39">
        <v>0.5</v>
      </c>
      <c r="AR247" s="39">
        <v>0.38</v>
      </c>
      <c r="AS247" s="39">
        <v>0.88</v>
      </c>
      <c r="AT247" s="39">
        <v>0.25</v>
      </c>
      <c r="AU247" s="39">
        <v>0.38</v>
      </c>
      <c r="AV247" s="39">
        <v>0.13</v>
      </c>
      <c r="AW247" s="39">
        <v>0.5</v>
      </c>
      <c r="AX247" s="39">
        <v>0.75</v>
      </c>
      <c r="AY247" s="39">
        <v>0.25</v>
      </c>
      <c r="AZ247" s="39">
        <v>0.25</v>
      </c>
      <c r="BA247" s="39">
        <v>0.63</v>
      </c>
      <c r="BB247" s="39">
        <v>0.75</v>
      </c>
      <c r="BC247" s="39">
        <v>0.75</v>
      </c>
      <c r="BD247" s="39">
        <v>0.5</v>
      </c>
      <c r="BE247" s="39">
        <v>0.88</v>
      </c>
      <c r="BF247" s="39">
        <v>0.88</v>
      </c>
      <c r="BG247" s="39">
        <v>0.75</v>
      </c>
      <c r="BH247" s="39">
        <v>0.13</v>
      </c>
      <c r="BI247" s="39">
        <v>0.5</v>
      </c>
      <c r="BJ247" s="39">
        <v>0.38</v>
      </c>
      <c r="BK247" s="39">
        <v>1</v>
      </c>
      <c r="BL247" s="39">
        <v>0.88</v>
      </c>
      <c r="BM247" s="39">
        <v>1</v>
      </c>
      <c r="BN247" s="39">
        <v>0</v>
      </c>
      <c r="BO247" s="39">
        <v>0.38</v>
      </c>
      <c r="BP247" s="39">
        <v>1</v>
      </c>
      <c r="BQ247" s="39">
        <v>0.88</v>
      </c>
      <c r="BR247" s="39">
        <v>0.75</v>
      </c>
      <c r="BS247" s="39">
        <v>0</v>
      </c>
      <c r="BT247" s="39">
        <v>0</v>
      </c>
      <c r="BU247" s="39">
        <v>0.88</v>
      </c>
      <c r="BV247" s="39">
        <v>0.75</v>
      </c>
      <c r="BW247" s="39">
        <v>0.13</v>
      </c>
      <c r="BX247" s="39">
        <v>0.25</v>
      </c>
      <c r="BY247" s="39">
        <v>0.5</v>
      </c>
      <c r="BZ247" s="39">
        <v>0.5</v>
      </c>
      <c r="CA247" s="39">
        <v>0.13</v>
      </c>
      <c r="CB247" s="39">
        <v>0</v>
      </c>
      <c r="CC247" s="39">
        <v>0.53</v>
      </c>
      <c r="CD247" s="39">
        <v>0.47</v>
      </c>
      <c r="CE247" s="39">
        <v>0.63</v>
      </c>
      <c r="CF247" s="39">
        <v>0.31</v>
      </c>
    </row>
    <row r="248" spans="1:84" x14ac:dyDescent="0.25">
      <c r="A248" s="31" t="str">
        <f t="shared" si="3"/>
        <v>ESCOLA MUNICIPAL DE TEMPO INTEGRAL SAO JOSE5º anoÚNICA</v>
      </c>
      <c r="B248" s="31" t="s">
        <v>294</v>
      </c>
      <c r="C248" s="31" t="s">
        <v>301</v>
      </c>
      <c r="D248" s="31" t="s">
        <v>304</v>
      </c>
      <c r="E248" s="31" t="s">
        <v>217</v>
      </c>
      <c r="F248" s="31" t="s">
        <v>134</v>
      </c>
      <c r="G248" s="42">
        <v>1</v>
      </c>
      <c r="H248" s="42">
        <v>1</v>
      </c>
      <c r="I248" s="42">
        <v>1</v>
      </c>
      <c r="J248" s="42">
        <v>1</v>
      </c>
      <c r="K248" s="39">
        <v>1</v>
      </c>
      <c r="L248" s="39">
        <v>1</v>
      </c>
      <c r="M248" s="39">
        <v>0</v>
      </c>
      <c r="N248" s="39">
        <v>1</v>
      </c>
      <c r="O248" s="39">
        <v>1</v>
      </c>
      <c r="P248" s="39">
        <v>0</v>
      </c>
      <c r="Q248" s="39">
        <v>1</v>
      </c>
      <c r="R248" s="39">
        <v>1</v>
      </c>
      <c r="S248" s="39">
        <v>1</v>
      </c>
      <c r="T248" s="39">
        <v>0</v>
      </c>
      <c r="U248" s="39">
        <v>1</v>
      </c>
      <c r="V248" s="39">
        <v>0</v>
      </c>
      <c r="W248" s="39">
        <v>1</v>
      </c>
      <c r="X248" s="39">
        <v>1</v>
      </c>
      <c r="Y248" s="39">
        <v>1</v>
      </c>
      <c r="Z248" s="39">
        <v>1</v>
      </c>
      <c r="AA248" s="39">
        <v>0</v>
      </c>
      <c r="AB248" s="39">
        <v>0</v>
      </c>
      <c r="AC248" s="39">
        <v>0</v>
      </c>
      <c r="AD248" s="39">
        <v>1</v>
      </c>
      <c r="AE248" s="39">
        <v>1</v>
      </c>
      <c r="AF248" s="39">
        <v>1</v>
      </c>
      <c r="AG248" s="39">
        <v>0</v>
      </c>
      <c r="AH248" s="39">
        <v>0</v>
      </c>
      <c r="AI248" s="39">
        <v>0</v>
      </c>
      <c r="AJ248" s="39">
        <v>1</v>
      </c>
      <c r="AK248" s="39">
        <v>1</v>
      </c>
      <c r="AL248" s="39">
        <v>1</v>
      </c>
      <c r="AM248" s="39">
        <v>1</v>
      </c>
      <c r="AN248" s="39">
        <v>1</v>
      </c>
      <c r="AO248" s="39">
        <v>1</v>
      </c>
      <c r="AP248" s="39">
        <v>1</v>
      </c>
      <c r="AQ248" s="39">
        <v>1</v>
      </c>
      <c r="AR248" s="39">
        <v>0</v>
      </c>
      <c r="AS248" s="39">
        <v>1</v>
      </c>
      <c r="AT248" s="39">
        <v>0</v>
      </c>
      <c r="AU248" s="39">
        <v>1</v>
      </c>
      <c r="AV248" s="39">
        <v>1</v>
      </c>
      <c r="AW248" s="39">
        <v>0</v>
      </c>
      <c r="AX248" s="39">
        <v>0</v>
      </c>
      <c r="AY248" s="39">
        <v>1</v>
      </c>
      <c r="AZ248" s="39">
        <v>0</v>
      </c>
      <c r="BA248" s="39">
        <v>1</v>
      </c>
      <c r="BB248" s="39">
        <v>1</v>
      </c>
      <c r="BC248" s="39">
        <v>1</v>
      </c>
      <c r="BD248" s="39">
        <v>1</v>
      </c>
      <c r="BE248" s="39">
        <v>1</v>
      </c>
      <c r="BF248" s="39">
        <v>1</v>
      </c>
      <c r="BG248" s="39">
        <v>1</v>
      </c>
      <c r="BH248" s="39">
        <v>0</v>
      </c>
      <c r="BI248" s="39">
        <v>1</v>
      </c>
      <c r="BJ248" s="39">
        <v>1</v>
      </c>
      <c r="BK248" s="39">
        <v>1</v>
      </c>
      <c r="BL248" s="39">
        <v>1</v>
      </c>
      <c r="BM248" s="39">
        <v>1</v>
      </c>
      <c r="BN248" s="39">
        <v>1</v>
      </c>
      <c r="BO248" s="39">
        <v>1</v>
      </c>
      <c r="BP248" s="39">
        <v>1</v>
      </c>
      <c r="BQ248" s="39">
        <v>1</v>
      </c>
      <c r="BR248" s="39">
        <v>0</v>
      </c>
      <c r="BS248" s="39">
        <v>0</v>
      </c>
      <c r="BT248" s="39">
        <v>0</v>
      </c>
      <c r="BU248" s="39">
        <v>1</v>
      </c>
      <c r="BV248" s="39">
        <v>1</v>
      </c>
      <c r="BW248" s="39">
        <v>1</v>
      </c>
      <c r="BX248" s="39">
        <v>0</v>
      </c>
      <c r="BY248" s="39">
        <v>1</v>
      </c>
      <c r="BZ248" s="39">
        <v>1</v>
      </c>
      <c r="CA248" s="39">
        <v>0</v>
      </c>
      <c r="CB248" s="39">
        <v>1</v>
      </c>
      <c r="CC248" s="39">
        <v>0.65</v>
      </c>
      <c r="CD248" s="39">
        <v>0.65</v>
      </c>
      <c r="CE248" s="39">
        <v>0.85</v>
      </c>
      <c r="CF248" s="39">
        <v>0.6</v>
      </c>
    </row>
    <row r="249" spans="1:84" x14ac:dyDescent="0.25">
      <c r="A249" s="31" t="str">
        <f t="shared" si="3"/>
        <v>ESCOLA MUNICIPAL ILANNA TAVARES DA COSTA5º anoA</v>
      </c>
      <c r="B249" s="31" t="s">
        <v>294</v>
      </c>
      <c r="C249" s="31" t="s">
        <v>305</v>
      </c>
      <c r="D249" s="31" t="s">
        <v>306</v>
      </c>
      <c r="E249" s="31" t="s">
        <v>217</v>
      </c>
      <c r="F249" s="31" t="s">
        <v>87</v>
      </c>
      <c r="G249" s="42">
        <v>13</v>
      </c>
      <c r="H249" s="42">
        <v>13</v>
      </c>
      <c r="I249" s="42">
        <v>13</v>
      </c>
      <c r="J249" s="42">
        <v>13</v>
      </c>
      <c r="K249" s="39">
        <v>0.15</v>
      </c>
      <c r="L249" s="39">
        <v>0.15</v>
      </c>
      <c r="M249" s="39">
        <v>0.08</v>
      </c>
      <c r="N249" s="39">
        <v>0.15</v>
      </c>
      <c r="O249" s="39">
        <v>0.31</v>
      </c>
      <c r="P249" s="39">
        <v>0.23</v>
      </c>
      <c r="Q249" s="39">
        <v>0.31</v>
      </c>
      <c r="R249" s="39">
        <v>0.15</v>
      </c>
      <c r="S249" s="39">
        <v>0.62</v>
      </c>
      <c r="T249" s="39">
        <v>0.31</v>
      </c>
      <c r="U249" s="39">
        <v>0.46</v>
      </c>
      <c r="V249" s="39">
        <v>0.38</v>
      </c>
      <c r="W249" s="39">
        <v>0.15</v>
      </c>
      <c r="X249" s="39">
        <v>0.31</v>
      </c>
      <c r="Y249" s="39">
        <v>0.46</v>
      </c>
      <c r="Z249" s="39">
        <v>0.15</v>
      </c>
      <c r="AA249" s="39">
        <v>0.62</v>
      </c>
      <c r="AB249" s="39">
        <v>0.38</v>
      </c>
      <c r="AC249" s="39">
        <v>0.23</v>
      </c>
      <c r="AD249" s="39">
        <v>0.23</v>
      </c>
      <c r="AE249" s="39">
        <v>0.54</v>
      </c>
      <c r="AF249" s="39">
        <v>0.54</v>
      </c>
      <c r="AG249" s="39">
        <v>0.08</v>
      </c>
      <c r="AH249" s="39">
        <v>0.38</v>
      </c>
      <c r="AI249" s="39">
        <v>0.31</v>
      </c>
      <c r="AJ249" s="39">
        <v>0.38</v>
      </c>
      <c r="AK249" s="39">
        <v>0.38</v>
      </c>
      <c r="AL249" s="39">
        <v>0.23</v>
      </c>
      <c r="AM249" s="39">
        <v>0.38</v>
      </c>
      <c r="AN249" s="39">
        <v>0.15</v>
      </c>
      <c r="AO249" s="39">
        <v>0.62</v>
      </c>
      <c r="AP249" s="39">
        <v>0.08</v>
      </c>
      <c r="AQ249" s="39">
        <v>0.31</v>
      </c>
      <c r="AR249" s="39">
        <v>0.15</v>
      </c>
      <c r="AS249" s="39">
        <v>0.38</v>
      </c>
      <c r="AT249" s="39">
        <v>0.23</v>
      </c>
      <c r="AU249" s="39">
        <v>0.31</v>
      </c>
      <c r="AV249" s="39">
        <v>0.23</v>
      </c>
      <c r="AW249" s="39">
        <v>0.23</v>
      </c>
      <c r="AX249" s="39">
        <v>0.15</v>
      </c>
      <c r="AY249" s="39">
        <v>0.08</v>
      </c>
      <c r="AZ249" s="39">
        <v>0.38</v>
      </c>
      <c r="BA249" s="39">
        <v>0.31</v>
      </c>
      <c r="BB249" s="39">
        <v>0.38</v>
      </c>
      <c r="BC249" s="39">
        <v>0.38</v>
      </c>
      <c r="BD249" s="39">
        <v>0.46</v>
      </c>
      <c r="BE249" s="39">
        <v>0.62</v>
      </c>
      <c r="BF249" s="39">
        <v>0.15</v>
      </c>
      <c r="BG249" s="39">
        <v>0.15</v>
      </c>
      <c r="BH249" s="39">
        <v>0.08</v>
      </c>
      <c r="BI249" s="39">
        <v>0.46</v>
      </c>
      <c r="BJ249" s="39">
        <v>0.08</v>
      </c>
      <c r="BK249" s="39">
        <v>0.46</v>
      </c>
      <c r="BL249" s="39">
        <v>0.15</v>
      </c>
      <c r="BM249" s="39">
        <v>0.08</v>
      </c>
      <c r="BN249" s="39">
        <v>0.08</v>
      </c>
      <c r="BO249" s="39">
        <v>0.15</v>
      </c>
      <c r="BP249" s="39">
        <v>0.15</v>
      </c>
      <c r="BQ249" s="39">
        <v>0.08</v>
      </c>
      <c r="BR249" s="39">
        <v>0.31</v>
      </c>
      <c r="BS249" s="39">
        <v>0.46</v>
      </c>
      <c r="BT249" s="39">
        <v>0.15</v>
      </c>
      <c r="BU249" s="39">
        <v>0.23</v>
      </c>
      <c r="BV249" s="39">
        <v>0.15</v>
      </c>
      <c r="BW249" s="39">
        <v>0.15</v>
      </c>
      <c r="BX249" s="39">
        <v>0</v>
      </c>
      <c r="BY249" s="39">
        <v>0.23</v>
      </c>
      <c r="BZ249" s="39">
        <v>0.23</v>
      </c>
      <c r="CA249" s="39">
        <v>0.23</v>
      </c>
      <c r="CB249" s="39">
        <v>0.31</v>
      </c>
      <c r="CC249" s="39">
        <v>0.28999999999999998</v>
      </c>
      <c r="CD249" s="39">
        <v>0.3</v>
      </c>
      <c r="CE249" s="39">
        <v>0.25</v>
      </c>
      <c r="CF249" s="39">
        <v>0.22</v>
      </c>
    </row>
    <row r="250" spans="1:84" x14ac:dyDescent="0.25">
      <c r="A250" s="31" t="str">
        <f t="shared" si="3"/>
        <v>ESCOLA MUNICIPAL ILANNA TAVARES DA COSTA5º anoB</v>
      </c>
      <c r="B250" s="31" t="s">
        <v>294</v>
      </c>
      <c r="C250" s="31" t="s">
        <v>305</v>
      </c>
      <c r="D250" s="31" t="s">
        <v>306</v>
      </c>
      <c r="E250" s="31" t="s">
        <v>217</v>
      </c>
      <c r="F250" s="31" t="s">
        <v>100</v>
      </c>
      <c r="G250" s="42">
        <v>14</v>
      </c>
      <c r="H250" s="42">
        <v>14</v>
      </c>
      <c r="I250" s="42">
        <v>14</v>
      </c>
      <c r="J250" s="42">
        <v>14</v>
      </c>
      <c r="K250" s="39">
        <v>0.79</v>
      </c>
      <c r="L250" s="39">
        <v>0.21</v>
      </c>
      <c r="M250" s="39">
        <v>0.28999999999999998</v>
      </c>
      <c r="N250" s="39">
        <v>0.21</v>
      </c>
      <c r="O250" s="39">
        <v>0.56999999999999995</v>
      </c>
      <c r="P250" s="39">
        <v>0.28999999999999998</v>
      </c>
      <c r="Q250" s="39">
        <v>0.21</v>
      </c>
      <c r="R250" s="39">
        <v>0.14000000000000001</v>
      </c>
      <c r="S250" s="39">
        <v>0.21</v>
      </c>
      <c r="T250" s="39">
        <v>0.5</v>
      </c>
      <c r="U250" s="39">
        <v>0.43</v>
      </c>
      <c r="V250" s="39">
        <v>0.36</v>
      </c>
      <c r="W250" s="39">
        <v>0.21</v>
      </c>
      <c r="X250" s="39">
        <v>0.56999999999999995</v>
      </c>
      <c r="Y250" s="39">
        <v>0.36</v>
      </c>
      <c r="Z250" s="39">
        <v>0.43</v>
      </c>
      <c r="AA250" s="39">
        <v>0.5</v>
      </c>
      <c r="AB250" s="39">
        <v>7.0000000000000007E-2</v>
      </c>
      <c r="AC250" s="39">
        <v>0.21</v>
      </c>
      <c r="AD250" s="39">
        <v>0.36</v>
      </c>
      <c r="AE250" s="39">
        <v>0.36</v>
      </c>
      <c r="AF250" s="39">
        <v>0.5</v>
      </c>
      <c r="AG250" s="39">
        <v>0</v>
      </c>
      <c r="AH250" s="39">
        <v>0.43</v>
      </c>
      <c r="AI250" s="39">
        <v>0.21</v>
      </c>
      <c r="AJ250" s="39">
        <v>0.28999999999999998</v>
      </c>
      <c r="AK250" s="39">
        <v>0.56999999999999995</v>
      </c>
      <c r="AL250" s="39">
        <v>0.28999999999999998</v>
      </c>
      <c r="AM250" s="39">
        <v>0.28999999999999998</v>
      </c>
      <c r="AN250" s="39">
        <v>0.28999999999999998</v>
      </c>
      <c r="AO250" s="39">
        <v>0.14000000000000001</v>
      </c>
      <c r="AP250" s="39">
        <v>7.0000000000000007E-2</v>
      </c>
      <c r="AQ250" s="39">
        <v>0.28999999999999998</v>
      </c>
      <c r="AR250" s="39">
        <v>0.21</v>
      </c>
      <c r="AS250" s="39">
        <v>0.5</v>
      </c>
      <c r="AT250" s="39">
        <v>0.14000000000000001</v>
      </c>
      <c r="AU250" s="39">
        <v>0.14000000000000001</v>
      </c>
      <c r="AV250" s="39">
        <v>0.28999999999999998</v>
      </c>
      <c r="AW250" s="39">
        <v>0.5</v>
      </c>
      <c r="AX250" s="39">
        <v>0.28999999999999998</v>
      </c>
      <c r="AY250" s="39">
        <v>0.21</v>
      </c>
      <c r="AZ250" s="39">
        <v>0.21</v>
      </c>
      <c r="BA250" s="39">
        <v>7.0000000000000007E-2</v>
      </c>
      <c r="BB250" s="39">
        <v>0.5</v>
      </c>
      <c r="BC250" s="39">
        <v>0.56999999999999995</v>
      </c>
      <c r="BD250" s="39">
        <v>0.36</v>
      </c>
      <c r="BE250" s="39">
        <v>0.5</v>
      </c>
      <c r="BF250" s="39">
        <v>0.43</v>
      </c>
      <c r="BG250" s="39">
        <v>0.14000000000000001</v>
      </c>
      <c r="BH250" s="39">
        <v>7.0000000000000007E-2</v>
      </c>
      <c r="BI250" s="39">
        <v>0.43</v>
      </c>
      <c r="BJ250" s="39">
        <v>0.43</v>
      </c>
      <c r="BK250" s="39">
        <v>0.43</v>
      </c>
      <c r="BL250" s="39">
        <v>0.36</v>
      </c>
      <c r="BM250" s="39">
        <v>0.28999999999999998</v>
      </c>
      <c r="BN250" s="39">
        <v>0.21</v>
      </c>
      <c r="BO250" s="39">
        <v>0.28999999999999998</v>
      </c>
      <c r="BP250" s="39">
        <v>0.64</v>
      </c>
      <c r="BQ250" s="39">
        <v>0.36</v>
      </c>
      <c r="BR250" s="39">
        <v>0.28999999999999998</v>
      </c>
      <c r="BS250" s="39">
        <v>0.64</v>
      </c>
      <c r="BT250" s="39">
        <v>0.21</v>
      </c>
      <c r="BU250" s="39">
        <v>0.5</v>
      </c>
      <c r="BV250" s="39">
        <v>0.28999999999999998</v>
      </c>
      <c r="BW250" s="39">
        <v>0.28999999999999998</v>
      </c>
      <c r="BX250" s="39">
        <v>0.14000000000000001</v>
      </c>
      <c r="BY250" s="39">
        <v>0.56999999999999995</v>
      </c>
      <c r="BZ250" s="39">
        <v>0.28999999999999998</v>
      </c>
      <c r="CA250" s="39">
        <v>0.21</v>
      </c>
      <c r="CB250" s="39">
        <v>0</v>
      </c>
      <c r="CC250" s="39">
        <v>0.35</v>
      </c>
      <c r="CD250" s="39">
        <v>0.28999999999999998</v>
      </c>
      <c r="CE250" s="39">
        <v>0.34</v>
      </c>
      <c r="CF250" s="39">
        <v>0.31</v>
      </c>
    </row>
    <row r="251" spans="1:84" x14ac:dyDescent="0.25">
      <c r="A251" s="31" t="str">
        <f t="shared" si="3"/>
        <v>ESCOLA MUNICIPAL ILANNA TAVARES DA COSTA5º anoC</v>
      </c>
      <c r="B251" s="31" t="s">
        <v>294</v>
      </c>
      <c r="C251" s="31" t="s">
        <v>305</v>
      </c>
      <c r="D251" s="31" t="s">
        <v>306</v>
      </c>
      <c r="E251" s="31" t="s">
        <v>217</v>
      </c>
      <c r="F251" s="31" t="s">
        <v>102</v>
      </c>
      <c r="G251" s="42">
        <v>19</v>
      </c>
      <c r="H251" s="42">
        <v>19</v>
      </c>
      <c r="I251" s="42">
        <v>19</v>
      </c>
      <c r="J251" s="42">
        <v>19</v>
      </c>
      <c r="K251" s="39">
        <v>0.63</v>
      </c>
      <c r="L251" s="39">
        <v>0.47</v>
      </c>
      <c r="M251" s="39">
        <v>0.47</v>
      </c>
      <c r="N251" s="39">
        <v>0.21</v>
      </c>
      <c r="O251" s="39">
        <v>0.74</v>
      </c>
      <c r="P251" s="39">
        <v>0.16</v>
      </c>
      <c r="Q251" s="39">
        <v>0.63</v>
      </c>
      <c r="R251" s="39">
        <v>0.47</v>
      </c>
      <c r="S251" s="39">
        <v>0.53</v>
      </c>
      <c r="T251" s="39">
        <v>0.32</v>
      </c>
      <c r="U251" s="39">
        <v>0.21</v>
      </c>
      <c r="V251" s="39">
        <v>0.32</v>
      </c>
      <c r="W251" s="39">
        <v>0.53</v>
      </c>
      <c r="X251" s="39">
        <v>0.57999999999999996</v>
      </c>
      <c r="Y251" s="39">
        <v>0.57999999999999996</v>
      </c>
      <c r="Z251" s="39">
        <v>0.47</v>
      </c>
      <c r="AA251" s="39">
        <v>0.57999999999999996</v>
      </c>
      <c r="AB251" s="39">
        <v>0.16</v>
      </c>
      <c r="AC251" s="39">
        <v>0.21</v>
      </c>
      <c r="AD251" s="39">
        <v>0.42</v>
      </c>
      <c r="AE251" s="39">
        <v>0.63</v>
      </c>
      <c r="AF251" s="39">
        <v>0.68</v>
      </c>
      <c r="AG251" s="39">
        <v>0.26</v>
      </c>
      <c r="AH251" s="39">
        <v>0.16</v>
      </c>
      <c r="AI251" s="39">
        <v>0.32</v>
      </c>
      <c r="AJ251" s="39">
        <v>0.42</v>
      </c>
      <c r="AK251" s="39">
        <v>0.11</v>
      </c>
      <c r="AL251" s="39">
        <v>0.32</v>
      </c>
      <c r="AM251" s="39">
        <v>0.53</v>
      </c>
      <c r="AN251" s="39">
        <v>0.47</v>
      </c>
      <c r="AO251" s="39">
        <v>0.26</v>
      </c>
      <c r="AP251" s="39">
        <v>0.11</v>
      </c>
      <c r="AQ251" s="39">
        <v>0.16</v>
      </c>
      <c r="AR251" s="39">
        <v>0.42</v>
      </c>
      <c r="AS251" s="39">
        <v>0.47</v>
      </c>
      <c r="AT251" s="39">
        <v>0.32</v>
      </c>
      <c r="AU251" s="39">
        <v>0.16</v>
      </c>
      <c r="AV251" s="39">
        <v>0.21</v>
      </c>
      <c r="AW251" s="39">
        <v>0.32</v>
      </c>
      <c r="AX251" s="39">
        <v>0.21</v>
      </c>
      <c r="AY251" s="39">
        <v>0.32</v>
      </c>
      <c r="AZ251" s="39">
        <v>0.37</v>
      </c>
      <c r="BA251" s="39">
        <v>0.11</v>
      </c>
      <c r="BB251" s="39">
        <v>0.37</v>
      </c>
      <c r="BC251" s="39">
        <v>0.16</v>
      </c>
      <c r="BD251" s="39">
        <v>0.32</v>
      </c>
      <c r="BE251" s="39">
        <v>0.42</v>
      </c>
      <c r="BF251" s="39">
        <v>0.57999999999999996</v>
      </c>
      <c r="BG251" s="39">
        <v>0.42</v>
      </c>
      <c r="BH251" s="39">
        <v>0.26</v>
      </c>
      <c r="BI251" s="39">
        <v>0.53</v>
      </c>
      <c r="BJ251" s="39">
        <v>0.11</v>
      </c>
      <c r="BK251" s="39">
        <v>0.32</v>
      </c>
      <c r="BL251" s="39">
        <v>0.42</v>
      </c>
      <c r="BM251" s="39">
        <v>0.37</v>
      </c>
      <c r="BN251" s="39">
        <v>0.47</v>
      </c>
      <c r="BO251" s="39">
        <v>0.21</v>
      </c>
      <c r="BP251" s="39">
        <v>0.37</v>
      </c>
      <c r="BQ251" s="39">
        <v>0.42</v>
      </c>
      <c r="BR251" s="39">
        <v>0.32</v>
      </c>
      <c r="BS251" s="39">
        <v>0.26</v>
      </c>
      <c r="BT251" s="39">
        <v>0.21</v>
      </c>
      <c r="BU251" s="39">
        <v>0.53</v>
      </c>
      <c r="BV251" s="39">
        <v>0.26</v>
      </c>
      <c r="BW251" s="39">
        <v>0.26</v>
      </c>
      <c r="BX251" s="39">
        <v>0.32</v>
      </c>
      <c r="BY251" s="39">
        <v>0.32</v>
      </c>
      <c r="BZ251" s="39">
        <v>0.16</v>
      </c>
      <c r="CA251" s="39">
        <v>0.21</v>
      </c>
      <c r="CB251" s="39">
        <v>0.16</v>
      </c>
      <c r="CC251" s="39">
        <v>0.43</v>
      </c>
      <c r="CD251" s="39">
        <v>0.33</v>
      </c>
      <c r="CE251" s="39">
        <v>0.34</v>
      </c>
      <c r="CF251" s="39">
        <v>0.27</v>
      </c>
    </row>
    <row r="252" spans="1:84" x14ac:dyDescent="0.25">
      <c r="A252" s="31" t="str">
        <f t="shared" si="3"/>
        <v>ESCOLA MUNICIPAL DOM JAIME ANTONIO SCHUCK5º anoA</v>
      </c>
      <c r="B252" s="31" t="s">
        <v>318</v>
      </c>
      <c r="C252" s="31" t="s">
        <v>324</v>
      </c>
      <c r="D252" s="31" t="s">
        <v>325</v>
      </c>
      <c r="E252" s="31" t="s">
        <v>217</v>
      </c>
      <c r="F252" s="31" t="s">
        <v>87</v>
      </c>
      <c r="G252" s="42">
        <v>26</v>
      </c>
      <c r="H252" s="42">
        <v>26</v>
      </c>
      <c r="I252" s="42">
        <v>26</v>
      </c>
      <c r="J252" s="42">
        <v>26</v>
      </c>
      <c r="K252" s="39">
        <v>0.23</v>
      </c>
      <c r="L252" s="39">
        <v>0.23</v>
      </c>
      <c r="M252" s="39">
        <v>0.35</v>
      </c>
      <c r="N252" s="39">
        <v>0.23</v>
      </c>
      <c r="O252" s="39">
        <v>0.27</v>
      </c>
      <c r="P252" s="39">
        <v>0.23</v>
      </c>
      <c r="Q252" s="39">
        <v>0.19</v>
      </c>
      <c r="R252" s="39">
        <v>0.38</v>
      </c>
      <c r="S252" s="39">
        <v>0.38</v>
      </c>
      <c r="T252" s="39">
        <v>0.38</v>
      </c>
      <c r="U252" s="39">
        <v>0.42</v>
      </c>
      <c r="V252" s="39">
        <v>0.23</v>
      </c>
      <c r="W252" s="39">
        <v>0.38</v>
      </c>
      <c r="X252" s="39">
        <v>0.42</v>
      </c>
      <c r="Y252" s="39">
        <v>0.42</v>
      </c>
      <c r="Z252" s="39">
        <v>0.38</v>
      </c>
      <c r="AA252" s="39">
        <v>0.5</v>
      </c>
      <c r="AB252" s="39">
        <v>0.27</v>
      </c>
      <c r="AC252" s="39">
        <v>0.15</v>
      </c>
      <c r="AD252" s="39">
        <v>0.73</v>
      </c>
      <c r="AE252" s="39">
        <v>0.5</v>
      </c>
      <c r="AF252" s="39">
        <v>0.42</v>
      </c>
      <c r="AG252" s="39">
        <v>0.23</v>
      </c>
      <c r="AH252" s="39">
        <v>0.23</v>
      </c>
      <c r="AI252" s="39">
        <v>0.46</v>
      </c>
      <c r="AJ252" s="39">
        <v>0.62</v>
      </c>
      <c r="AK252" s="39">
        <v>0.54</v>
      </c>
      <c r="AL252" s="39">
        <v>0.46</v>
      </c>
      <c r="AM252" s="39">
        <v>0.62</v>
      </c>
      <c r="AN252" s="39">
        <v>0.27</v>
      </c>
      <c r="AO252" s="39">
        <v>0.15</v>
      </c>
      <c r="AP252" s="39">
        <v>0.08</v>
      </c>
      <c r="AQ252" s="39">
        <v>0.5</v>
      </c>
      <c r="AR252" s="39">
        <v>0.35</v>
      </c>
      <c r="AS252" s="39">
        <v>0.57999999999999996</v>
      </c>
      <c r="AT252" s="39">
        <v>0.23</v>
      </c>
      <c r="AU252" s="39">
        <v>0.38</v>
      </c>
      <c r="AV252" s="39">
        <v>0.35</v>
      </c>
      <c r="AW252" s="39">
        <v>0.15</v>
      </c>
      <c r="AX252" s="39">
        <v>0.35</v>
      </c>
      <c r="AY252" s="39">
        <v>0.19</v>
      </c>
      <c r="AZ252" s="39">
        <v>0.31</v>
      </c>
      <c r="BA252" s="39">
        <v>0.15</v>
      </c>
      <c r="BB252" s="39">
        <v>0.85</v>
      </c>
      <c r="BC252" s="39">
        <v>0.31</v>
      </c>
      <c r="BD252" s="39">
        <v>0.57999999999999996</v>
      </c>
      <c r="BE252" s="39">
        <v>0.77</v>
      </c>
      <c r="BF252" s="39">
        <v>0.54</v>
      </c>
      <c r="BG252" s="39">
        <v>0.12</v>
      </c>
      <c r="BH252" s="39">
        <v>0.19</v>
      </c>
      <c r="BI252" s="39">
        <v>0.35</v>
      </c>
      <c r="BJ252" s="39">
        <v>0.54</v>
      </c>
      <c r="BK252" s="39">
        <v>0.57999999999999996</v>
      </c>
      <c r="BL252" s="39">
        <v>0.57999999999999996</v>
      </c>
      <c r="BM252" s="39">
        <v>0.46</v>
      </c>
      <c r="BN252" s="39">
        <v>0.35</v>
      </c>
      <c r="BO252" s="39">
        <v>0.31</v>
      </c>
      <c r="BP252" s="39">
        <v>0.73</v>
      </c>
      <c r="BQ252" s="39">
        <v>0.35</v>
      </c>
      <c r="BR252" s="39">
        <v>0.5</v>
      </c>
      <c r="BS252" s="39">
        <v>0.27</v>
      </c>
      <c r="BT252" s="39">
        <v>0.04</v>
      </c>
      <c r="BU252" s="39">
        <v>0.69</v>
      </c>
      <c r="BV252" s="39">
        <v>0.35</v>
      </c>
      <c r="BW252" s="39">
        <v>0.19</v>
      </c>
      <c r="BX252" s="39">
        <v>0.27</v>
      </c>
      <c r="BY252" s="39">
        <v>0.23</v>
      </c>
      <c r="BZ252" s="39">
        <v>0.38</v>
      </c>
      <c r="CA252" s="39">
        <v>0.31</v>
      </c>
      <c r="CB252" s="39">
        <v>0.15</v>
      </c>
      <c r="CC252" s="39">
        <v>0.34</v>
      </c>
      <c r="CD252" s="39">
        <v>0.37</v>
      </c>
      <c r="CE252" s="39">
        <v>0.44</v>
      </c>
      <c r="CF252" s="39">
        <v>0.28999999999999998</v>
      </c>
    </row>
    <row r="253" spans="1:84" x14ac:dyDescent="0.25">
      <c r="A253" s="31" t="str">
        <f t="shared" si="3"/>
        <v>ESCOLA MUNICIPAL DOM JAIME ANTONIO SCHUCK5º anoB</v>
      </c>
      <c r="B253" s="31" t="s">
        <v>318</v>
      </c>
      <c r="C253" s="31" t="s">
        <v>324</v>
      </c>
      <c r="D253" s="31" t="s">
        <v>325</v>
      </c>
      <c r="E253" s="31" t="s">
        <v>217</v>
      </c>
      <c r="F253" s="31" t="s">
        <v>100</v>
      </c>
      <c r="G253" s="42">
        <v>23</v>
      </c>
      <c r="H253" s="42">
        <v>23</v>
      </c>
      <c r="I253" s="42">
        <v>23</v>
      </c>
      <c r="J253" s="42">
        <v>23</v>
      </c>
      <c r="K253" s="39">
        <v>0.13</v>
      </c>
      <c r="L253" s="39">
        <v>0.17</v>
      </c>
      <c r="M253" s="39">
        <v>0.43</v>
      </c>
      <c r="N253" s="39">
        <v>0.3</v>
      </c>
      <c r="O253" s="39">
        <v>0.52</v>
      </c>
      <c r="P253" s="39">
        <v>0.26</v>
      </c>
      <c r="Q253" s="39">
        <v>0.39</v>
      </c>
      <c r="R253" s="39">
        <v>0.39</v>
      </c>
      <c r="S253" s="39">
        <v>0.3</v>
      </c>
      <c r="T253" s="39">
        <v>0.48</v>
      </c>
      <c r="U253" s="39">
        <v>0.48</v>
      </c>
      <c r="V253" s="39">
        <v>0.56999999999999995</v>
      </c>
      <c r="W253" s="39">
        <v>0.43</v>
      </c>
      <c r="X253" s="39">
        <v>0.39</v>
      </c>
      <c r="Y253" s="39">
        <v>0.48</v>
      </c>
      <c r="Z253" s="39">
        <v>0.3</v>
      </c>
      <c r="AA253" s="39">
        <v>0.39</v>
      </c>
      <c r="AB253" s="39">
        <v>0.09</v>
      </c>
      <c r="AC253" s="39">
        <v>0.17</v>
      </c>
      <c r="AD253" s="39">
        <v>0.78</v>
      </c>
      <c r="AE253" s="39">
        <v>0.43</v>
      </c>
      <c r="AF253" s="39">
        <v>0.39</v>
      </c>
      <c r="AG253" s="39">
        <v>0.3</v>
      </c>
      <c r="AH253" s="39">
        <v>0.09</v>
      </c>
      <c r="AI253" s="39">
        <v>0.56999999999999995</v>
      </c>
      <c r="AJ253" s="39">
        <v>0.52</v>
      </c>
      <c r="AK253" s="39">
        <v>0.56999999999999995</v>
      </c>
      <c r="AL253" s="39">
        <v>0.48</v>
      </c>
      <c r="AM253" s="39">
        <v>0.65</v>
      </c>
      <c r="AN253" s="39">
        <v>0.13</v>
      </c>
      <c r="AO253" s="39">
        <v>0.09</v>
      </c>
      <c r="AP253" s="39">
        <v>0.17</v>
      </c>
      <c r="AQ253" s="39">
        <v>0.48</v>
      </c>
      <c r="AR253" s="39">
        <v>0.3</v>
      </c>
      <c r="AS253" s="39">
        <v>0.35</v>
      </c>
      <c r="AT253" s="39">
        <v>0.22</v>
      </c>
      <c r="AU253" s="39">
        <v>0.35</v>
      </c>
      <c r="AV253" s="39">
        <v>0.3</v>
      </c>
      <c r="AW253" s="39">
        <v>0.35</v>
      </c>
      <c r="AX253" s="39">
        <v>0.39</v>
      </c>
      <c r="AY253" s="39">
        <v>0.17</v>
      </c>
      <c r="AZ253" s="39">
        <v>0.35</v>
      </c>
      <c r="BA253" s="39">
        <v>0.3</v>
      </c>
      <c r="BB253" s="39">
        <v>0.78</v>
      </c>
      <c r="BC253" s="39">
        <v>0.56999999999999995</v>
      </c>
      <c r="BD253" s="39">
        <v>0.56999999999999995</v>
      </c>
      <c r="BE253" s="39">
        <v>0.48</v>
      </c>
      <c r="BF253" s="39">
        <v>0.48</v>
      </c>
      <c r="BG253" s="39">
        <v>0.48</v>
      </c>
      <c r="BH253" s="39">
        <v>0.13</v>
      </c>
      <c r="BI253" s="39">
        <v>0.43</v>
      </c>
      <c r="BJ253" s="39">
        <v>0.35</v>
      </c>
      <c r="BK253" s="39">
        <v>0.7</v>
      </c>
      <c r="BL253" s="39">
        <v>0.56999999999999995</v>
      </c>
      <c r="BM253" s="39">
        <v>0.61</v>
      </c>
      <c r="BN253" s="39">
        <v>0.22</v>
      </c>
      <c r="BO253" s="39">
        <v>0.22</v>
      </c>
      <c r="BP253" s="39">
        <v>0.74</v>
      </c>
      <c r="BQ253" s="39">
        <v>0.7</v>
      </c>
      <c r="BR253" s="39">
        <v>0.26</v>
      </c>
      <c r="BS253" s="39">
        <v>0.13</v>
      </c>
      <c r="BT253" s="39">
        <v>0.13</v>
      </c>
      <c r="BU253" s="39">
        <v>0.48</v>
      </c>
      <c r="BV253" s="39">
        <v>0.22</v>
      </c>
      <c r="BW253" s="39">
        <v>0.3</v>
      </c>
      <c r="BX253" s="39">
        <v>0.3</v>
      </c>
      <c r="BY253" s="39">
        <v>0.43</v>
      </c>
      <c r="BZ253" s="39">
        <v>0.17</v>
      </c>
      <c r="CA253" s="39">
        <v>0.17</v>
      </c>
      <c r="CB253" s="39">
        <v>0.17</v>
      </c>
      <c r="CC253" s="39">
        <v>0.37</v>
      </c>
      <c r="CD253" s="39">
        <v>0.36</v>
      </c>
      <c r="CE253" s="39">
        <v>0.45</v>
      </c>
      <c r="CF253" s="39">
        <v>0.25</v>
      </c>
    </row>
    <row r="254" spans="1:84" x14ac:dyDescent="0.25">
      <c r="A254" s="31" t="str">
        <f t="shared" si="3"/>
        <v>ESCOLA MUNICIPAL DOM JAIME ANTONIO SCHUCK5º anoC</v>
      </c>
      <c r="B254" s="31" t="s">
        <v>318</v>
      </c>
      <c r="C254" s="31" t="s">
        <v>324</v>
      </c>
      <c r="D254" s="31" t="s">
        <v>325</v>
      </c>
      <c r="E254" s="31" t="s">
        <v>217</v>
      </c>
      <c r="F254" s="31" t="s">
        <v>102</v>
      </c>
      <c r="G254" s="43">
        <v>27</v>
      </c>
      <c r="H254" s="43">
        <v>27</v>
      </c>
      <c r="I254" s="43">
        <v>27</v>
      </c>
      <c r="J254" s="43">
        <v>27</v>
      </c>
      <c r="K254" s="39">
        <v>0.22</v>
      </c>
      <c r="L254" s="39">
        <v>0.15</v>
      </c>
      <c r="M254" s="39">
        <v>0.15</v>
      </c>
      <c r="N254" s="39">
        <v>0.19</v>
      </c>
      <c r="O254" s="39">
        <v>0.44</v>
      </c>
      <c r="P254" s="39">
        <v>0.11</v>
      </c>
      <c r="Q254" s="39">
        <v>0.22</v>
      </c>
      <c r="R254" s="39">
        <v>0.22</v>
      </c>
      <c r="S254" s="39">
        <v>0.41</v>
      </c>
      <c r="T254" s="39">
        <v>0.37</v>
      </c>
      <c r="U254" s="39">
        <v>0.41</v>
      </c>
      <c r="V254" s="39">
        <v>0.3</v>
      </c>
      <c r="W254" s="39">
        <v>0.33</v>
      </c>
      <c r="X254" s="39">
        <v>0.52</v>
      </c>
      <c r="Y254" s="39">
        <v>0.41</v>
      </c>
      <c r="Z254" s="39">
        <v>0.33</v>
      </c>
      <c r="AA254" s="39">
        <v>0.33</v>
      </c>
      <c r="AB254" s="39">
        <v>0.19</v>
      </c>
      <c r="AC254" s="39">
        <v>7.0000000000000007E-2</v>
      </c>
      <c r="AD254" s="39">
        <v>0.59</v>
      </c>
      <c r="AE254" s="39">
        <v>0.48</v>
      </c>
      <c r="AF254" s="39">
        <v>0.33</v>
      </c>
      <c r="AG254" s="39">
        <v>0.26</v>
      </c>
      <c r="AH254" s="39">
        <v>0.11</v>
      </c>
      <c r="AI254" s="39">
        <v>0.44</v>
      </c>
      <c r="AJ254" s="39">
        <v>0.44</v>
      </c>
      <c r="AK254" s="39">
        <v>0.44</v>
      </c>
      <c r="AL254" s="39">
        <v>0.26</v>
      </c>
      <c r="AM254" s="39">
        <v>0.44</v>
      </c>
      <c r="AN254" s="39">
        <v>0.3</v>
      </c>
      <c r="AO254" s="39">
        <v>0.22</v>
      </c>
      <c r="AP254" s="39">
        <v>7.0000000000000007E-2</v>
      </c>
      <c r="AQ254" s="39">
        <v>0.59</v>
      </c>
      <c r="AR254" s="39">
        <v>0.26</v>
      </c>
      <c r="AS254" s="39">
        <v>0.37</v>
      </c>
      <c r="AT254" s="39">
        <v>0.15</v>
      </c>
      <c r="AU254" s="39">
        <v>0.3</v>
      </c>
      <c r="AV254" s="39">
        <v>0.22</v>
      </c>
      <c r="AW254" s="39">
        <v>0.11</v>
      </c>
      <c r="AX254" s="39">
        <v>0.22</v>
      </c>
      <c r="AY254" s="39">
        <v>0.22</v>
      </c>
      <c r="AZ254" s="39">
        <v>0.22</v>
      </c>
      <c r="BA254" s="39">
        <v>0.19</v>
      </c>
      <c r="BB254" s="39">
        <v>0.67</v>
      </c>
      <c r="BC254" s="39">
        <v>0.48</v>
      </c>
      <c r="BD254" s="39">
        <v>0.48</v>
      </c>
      <c r="BE254" s="39">
        <v>0.52</v>
      </c>
      <c r="BF254" s="39">
        <v>0.44</v>
      </c>
      <c r="BG254" s="39">
        <v>0.44</v>
      </c>
      <c r="BH254" s="39">
        <v>0.11</v>
      </c>
      <c r="BI254" s="39">
        <v>0.52</v>
      </c>
      <c r="BJ254" s="39">
        <v>0.3</v>
      </c>
      <c r="BK254" s="39">
        <v>0.63</v>
      </c>
      <c r="BL254" s="39">
        <v>0.63</v>
      </c>
      <c r="BM254" s="39">
        <v>0.22</v>
      </c>
      <c r="BN254" s="39">
        <v>0.41</v>
      </c>
      <c r="BO254" s="39">
        <v>0.15</v>
      </c>
      <c r="BP254" s="39">
        <v>0.52</v>
      </c>
      <c r="BQ254" s="39">
        <v>0.33</v>
      </c>
      <c r="BR254" s="39">
        <v>0.11</v>
      </c>
      <c r="BS254" s="39">
        <v>0.22</v>
      </c>
      <c r="BT254" s="39">
        <v>0.11</v>
      </c>
      <c r="BU254" s="39">
        <v>0.63</v>
      </c>
      <c r="BV254" s="39">
        <v>0.15</v>
      </c>
      <c r="BW254" s="39">
        <v>0.22</v>
      </c>
      <c r="BX254" s="39">
        <v>0.26</v>
      </c>
      <c r="BY254" s="39">
        <v>0.19</v>
      </c>
      <c r="BZ254" s="39">
        <v>0.26</v>
      </c>
      <c r="CA254" s="39">
        <v>0.19</v>
      </c>
      <c r="CB254" s="39">
        <v>0.26</v>
      </c>
      <c r="CC254" s="39">
        <v>0.3</v>
      </c>
      <c r="CD254" s="39">
        <v>0.3</v>
      </c>
      <c r="CE254" s="39">
        <v>0.38</v>
      </c>
      <c r="CF254" s="39">
        <v>0.25</v>
      </c>
    </row>
    <row r="255" spans="1:84" x14ac:dyDescent="0.25">
      <c r="A255" s="31" t="str">
        <f t="shared" si="3"/>
        <v>ESCOLA MUNICIPAL AMERICA ALVES DE OLIVEIRA5º anoB</v>
      </c>
      <c r="B255" s="31" t="s">
        <v>318</v>
      </c>
      <c r="C255" s="31" t="s">
        <v>321</v>
      </c>
      <c r="D255" s="31" t="s">
        <v>322</v>
      </c>
      <c r="E255" s="31" t="s">
        <v>217</v>
      </c>
      <c r="F255" s="31" t="s">
        <v>100</v>
      </c>
      <c r="G255" s="43">
        <v>15</v>
      </c>
      <c r="H255" s="43">
        <v>15</v>
      </c>
      <c r="I255" s="43">
        <v>13</v>
      </c>
      <c r="J255" s="43">
        <v>13</v>
      </c>
      <c r="K255" s="39">
        <v>7.0000000000000007E-2</v>
      </c>
      <c r="L255" s="39">
        <v>0.27</v>
      </c>
      <c r="M255" s="39">
        <v>0.13</v>
      </c>
      <c r="N255" s="39">
        <v>0.27</v>
      </c>
      <c r="O255" s="39">
        <v>0.73</v>
      </c>
      <c r="P255" s="39">
        <v>0.33</v>
      </c>
      <c r="Q255" s="39">
        <v>0.2</v>
      </c>
      <c r="R255" s="39">
        <v>0.27</v>
      </c>
      <c r="S255" s="39">
        <v>0.33</v>
      </c>
      <c r="T255" s="39">
        <v>0.2</v>
      </c>
      <c r="U255" s="39">
        <v>0.47</v>
      </c>
      <c r="V255" s="39">
        <v>0.4</v>
      </c>
      <c r="W255" s="39">
        <v>0.33</v>
      </c>
      <c r="X255" s="39">
        <v>0.4</v>
      </c>
      <c r="Y255" s="39">
        <v>0.27</v>
      </c>
      <c r="Z255" s="39">
        <v>0.27</v>
      </c>
      <c r="AA255" s="39">
        <v>0.47</v>
      </c>
      <c r="AB255" s="39">
        <v>0.13</v>
      </c>
      <c r="AC255" s="39">
        <v>0.33</v>
      </c>
      <c r="AD255" s="39">
        <v>0.27</v>
      </c>
      <c r="AE255" s="39">
        <v>0.33</v>
      </c>
      <c r="AF255" s="39">
        <v>0.67</v>
      </c>
      <c r="AG255" s="39">
        <v>0.4</v>
      </c>
      <c r="AH255" s="39">
        <v>0.33</v>
      </c>
      <c r="AI255" s="39">
        <v>0.33</v>
      </c>
      <c r="AJ255" s="39">
        <v>0.33</v>
      </c>
      <c r="AK255" s="39">
        <v>0.27</v>
      </c>
      <c r="AL255" s="39">
        <v>0.47</v>
      </c>
      <c r="AM255" s="39">
        <v>0.4</v>
      </c>
      <c r="AN255" s="39">
        <v>0.27</v>
      </c>
      <c r="AO255" s="39">
        <v>0.27</v>
      </c>
      <c r="AP255" s="39">
        <v>0.13</v>
      </c>
      <c r="AQ255" s="39">
        <v>0.2</v>
      </c>
      <c r="AR255" s="39">
        <v>0.27</v>
      </c>
      <c r="AS255" s="39">
        <v>0.4</v>
      </c>
      <c r="AT255" s="39">
        <v>0.27</v>
      </c>
      <c r="AU255" s="39">
        <v>0.2</v>
      </c>
      <c r="AV255" s="39">
        <v>0.33</v>
      </c>
      <c r="AW255" s="39">
        <v>7.0000000000000007E-2</v>
      </c>
      <c r="AX255" s="39">
        <v>0.13</v>
      </c>
      <c r="AY255" s="39">
        <v>7.0000000000000007E-2</v>
      </c>
      <c r="AZ255" s="39">
        <v>0.27</v>
      </c>
      <c r="BA255" s="39">
        <v>0.13</v>
      </c>
      <c r="BB255" s="39">
        <v>0.6</v>
      </c>
      <c r="BC255" s="39">
        <v>0.2</v>
      </c>
      <c r="BD255" s="39">
        <v>0.4</v>
      </c>
      <c r="BE255" s="39">
        <v>0.6</v>
      </c>
      <c r="BF255" s="39">
        <v>0.4</v>
      </c>
      <c r="BG255" s="39">
        <v>0.33</v>
      </c>
      <c r="BH255" s="39">
        <v>7.0000000000000007E-2</v>
      </c>
      <c r="BI255" s="39">
        <v>0.27</v>
      </c>
      <c r="BJ255" s="39">
        <v>0.4</v>
      </c>
      <c r="BK255" s="39">
        <v>0.8</v>
      </c>
      <c r="BL255" s="39">
        <v>0.33</v>
      </c>
      <c r="BM255" s="39">
        <v>7.0000000000000007E-2</v>
      </c>
      <c r="BN255" s="39">
        <v>0.13</v>
      </c>
      <c r="BO255" s="39">
        <v>0.13</v>
      </c>
      <c r="BP255" s="39">
        <v>0.47</v>
      </c>
      <c r="BQ255" s="39">
        <v>0.2</v>
      </c>
      <c r="BR255" s="39">
        <v>0.2</v>
      </c>
      <c r="BS255" s="39">
        <v>0.27</v>
      </c>
      <c r="BT255" s="39">
        <v>0.13</v>
      </c>
      <c r="BU255" s="39">
        <v>0.73</v>
      </c>
      <c r="BV255" s="39">
        <v>0.33</v>
      </c>
      <c r="BW255" s="39">
        <v>0.4</v>
      </c>
      <c r="BX255" s="39">
        <v>0.2</v>
      </c>
      <c r="BY255" s="39">
        <v>0.33</v>
      </c>
      <c r="BZ255" s="39">
        <v>0.2</v>
      </c>
      <c r="CA255" s="39">
        <v>7.0000000000000007E-2</v>
      </c>
      <c r="CB255" s="39">
        <v>0.27</v>
      </c>
      <c r="CC255" s="39">
        <v>0.31</v>
      </c>
      <c r="CD255" s="39">
        <v>0.3</v>
      </c>
      <c r="CE255" s="39">
        <v>0.3</v>
      </c>
      <c r="CF255" s="39">
        <v>0.28999999999999998</v>
      </c>
    </row>
    <row r="256" spans="1:84" x14ac:dyDescent="0.25">
      <c r="A256" s="31" t="str">
        <f t="shared" si="3"/>
        <v>ESCOLA MUNICIPAL AMERICA ALVES DE OLIVEIRA5º anoA</v>
      </c>
      <c r="B256" s="31" t="s">
        <v>318</v>
      </c>
      <c r="C256" s="31" t="s">
        <v>321</v>
      </c>
      <c r="D256" s="31" t="s">
        <v>322</v>
      </c>
      <c r="E256" s="31" t="s">
        <v>217</v>
      </c>
      <c r="F256" s="31" t="s">
        <v>87</v>
      </c>
      <c r="G256" s="42">
        <v>18</v>
      </c>
      <c r="H256" s="42">
        <v>18</v>
      </c>
      <c r="I256" s="42">
        <v>17</v>
      </c>
      <c r="J256" s="42">
        <v>17</v>
      </c>
      <c r="K256" s="39">
        <v>0.11</v>
      </c>
      <c r="L256" s="39">
        <v>0</v>
      </c>
      <c r="M256" s="39">
        <v>0.28000000000000003</v>
      </c>
      <c r="N256" s="39">
        <v>0.11</v>
      </c>
      <c r="O256" s="39">
        <v>0.28000000000000003</v>
      </c>
      <c r="P256" s="39">
        <v>0.28000000000000003</v>
      </c>
      <c r="Q256" s="39">
        <v>0.17</v>
      </c>
      <c r="R256" s="39">
        <v>0.33</v>
      </c>
      <c r="S256" s="39">
        <v>0.11</v>
      </c>
      <c r="T256" s="39">
        <v>0.56000000000000005</v>
      </c>
      <c r="U256" s="39">
        <v>0.22</v>
      </c>
      <c r="V256" s="39">
        <v>0.39</v>
      </c>
      <c r="W256" s="39">
        <v>0.22</v>
      </c>
      <c r="X256" s="39">
        <v>0.17</v>
      </c>
      <c r="Y256" s="39">
        <v>0.17</v>
      </c>
      <c r="Z256" s="39">
        <v>0.22</v>
      </c>
      <c r="AA256" s="39">
        <v>0.22</v>
      </c>
      <c r="AB256" s="39">
        <v>0.17</v>
      </c>
      <c r="AC256" s="39">
        <v>0.11</v>
      </c>
      <c r="AD256" s="39">
        <v>0.33</v>
      </c>
      <c r="AE256" s="39">
        <v>0.06</v>
      </c>
      <c r="AF256" s="39">
        <v>0.11</v>
      </c>
      <c r="AG256" s="39">
        <v>0.11</v>
      </c>
      <c r="AH256" s="39">
        <v>0.28000000000000003</v>
      </c>
      <c r="AI256" s="39">
        <v>0.44</v>
      </c>
      <c r="AJ256" s="39">
        <v>0.11</v>
      </c>
      <c r="AK256" s="39">
        <v>0.11</v>
      </c>
      <c r="AL256" s="39">
        <v>0.33</v>
      </c>
      <c r="AM256" s="39">
        <v>0.22</v>
      </c>
      <c r="AN256" s="39">
        <v>0.28000000000000003</v>
      </c>
      <c r="AO256" s="39">
        <v>0.17</v>
      </c>
      <c r="AP256" s="39">
        <v>0.17</v>
      </c>
      <c r="AQ256" s="39">
        <v>0.17</v>
      </c>
      <c r="AR256" s="39">
        <v>0.22</v>
      </c>
      <c r="AS256" s="39">
        <v>0.28000000000000003</v>
      </c>
      <c r="AT256" s="39">
        <v>0.17</v>
      </c>
      <c r="AU256" s="39">
        <v>0.22</v>
      </c>
      <c r="AV256" s="39">
        <v>0.11</v>
      </c>
      <c r="AW256" s="39">
        <v>0.17</v>
      </c>
      <c r="AX256" s="39">
        <v>0.28000000000000003</v>
      </c>
      <c r="AY256" s="39">
        <v>0.44</v>
      </c>
      <c r="AZ256" s="39">
        <v>0.5</v>
      </c>
      <c r="BA256" s="39">
        <v>0.06</v>
      </c>
      <c r="BB256" s="39">
        <v>0.33</v>
      </c>
      <c r="BC256" s="39">
        <v>0.22</v>
      </c>
      <c r="BD256" s="39">
        <v>0.22</v>
      </c>
      <c r="BE256" s="39">
        <v>0.28000000000000003</v>
      </c>
      <c r="BF256" s="39">
        <v>0.39</v>
      </c>
      <c r="BG256" s="39">
        <v>0.22</v>
      </c>
      <c r="BH256" s="39">
        <v>0.28000000000000003</v>
      </c>
      <c r="BI256" s="39">
        <v>0.11</v>
      </c>
      <c r="BJ256" s="39">
        <v>0.06</v>
      </c>
      <c r="BK256" s="39">
        <v>0.28000000000000003</v>
      </c>
      <c r="BL256" s="39">
        <v>0.22</v>
      </c>
      <c r="BM256" s="39">
        <v>0.22</v>
      </c>
      <c r="BN256" s="39">
        <v>0.22</v>
      </c>
      <c r="BO256" s="39">
        <v>0.22</v>
      </c>
      <c r="BP256" s="39">
        <v>0.17</v>
      </c>
      <c r="BQ256" s="39">
        <v>0.28000000000000003</v>
      </c>
      <c r="BR256" s="39">
        <v>0.06</v>
      </c>
      <c r="BS256" s="39">
        <v>0.33</v>
      </c>
      <c r="BT256" s="39">
        <v>0.28000000000000003</v>
      </c>
      <c r="BU256" s="39">
        <v>0</v>
      </c>
      <c r="BV256" s="39">
        <v>0.17</v>
      </c>
      <c r="BW256" s="39">
        <v>0.28000000000000003</v>
      </c>
      <c r="BX256" s="39">
        <v>0.06</v>
      </c>
      <c r="BY256" s="39">
        <v>0.22</v>
      </c>
      <c r="BZ256" s="39">
        <v>0.17</v>
      </c>
      <c r="CA256" s="39">
        <v>0.22</v>
      </c>
      <c r="CB256" s="39">
        <v>0.17</v>
      </c>
      <c r="CC256" s="39">
        <v>0.22</v>
      </c>
      <c r="CD256" s="39">
        <v>0.2</v>
      </c>
      <c r="CE256" s="39">
        <v>0.24</v>
      </c>
      <c r="CF256" s="39">
        <v>0.19</v>
      </c>
    </row>
    <row r="257" spans="1:84" x14ac:dyDescent="0.25">
      <c r="A257" s="31" t="str">
        <f t="shared" si="3"/>
        <v>ESCOLA MUNICIPAL PIRACEMA5º anoU - Vespertino</v>
      </c>
      <c r="B257" s="31" t="s">
        <v>318</v>
      </c>
      <c r="C257" s="31" t="s">
        <v>326</v>
      </c>
      <c r="D257" s="31" t="s">
        <v>329</v>
      </c>
      <c r="E257" s="31" t="s">
        <v>217</v>
      </c>
      <c r="F257" s="31" t="s">
        <v>512</v>
      </c>
      <c r="G257" s="42">
        <v>7</v>
      </c>
      <c r="H257" s="42">
        <v>7</v>
      </c>
      <c r="I257" s="42">
        <v>7</v>
      </c>
      <c r="J257" s="42">
        <v>7</v>
      </c>
      <c r="K257" s="39">
        <v>0.43</v>
      </c>
      <c r="L257" s="39">
        <v>0.43</v>
      </c>
      <c r="M257" s="39">
        <v>0.43</v>
      </c>
      <c r="N257" s="39">
        <v>0.14000000000000001</v>
      </c>
      <c r="O257" s="39">
        <v>0.43</v>
      </c>
      <c r="P257" s="39">
        <v>0.14000000000000001</v>
      </c>
      <c r="Q257" s="39">
        <v>0.28999999999999998</v>
      </c>
      <c r="R257" s="39">
        <v>0.56999999999999995</v>
      </c>
      <c r="S257" s="39">
        <v>0.71</v>
      </c>
      <c r="T257" s="39">
        <v>0.28999999999999998</v>
      </c>
      <c r="U257" s="39">
        <v>0.86</v>
      </c>
      <c r="V257" s="39">
        <v>0.28999999999999998</v>
      </c>
      <c r="W257" s="39">
        <v>0.43</v>
      </c>
      <c r="X257" s="39">
        <v>0.56999999999999995</v>
      </c>
      <c r="Y257" s="39">
        <v>0.28999999999999998</v>
      </c>
      <c r="Z257" s="39">
        <v>0</v>
      </c>
      <c r="AA257" s="39">
        <v>0.14000000000000001</v>
      </c>
      <c r="AB257" s="39">
        <v>0.28999999999999998</v>
      </c>
      <c r="AC257" s="39">
        <v>0.28999999999999998</v>
      </c>
      <c r="AD257" s="39">
        <v>0.28999999999999998</v>
      </c>
      <c r="AE257" s="39">
        <v>0</v>
      </c>
      <c r="AF257" s="39">
        <v>0.43</v>
      </c>
      <c r="AG257" s="39">
        <v>0.56999999999999995</v>
      </c>
      <c r="AH257" s="39">
        <v>0.56999999999999995</v>
      </c>
      <c r="AI257" s="39">
        <v>0.56999999999999995</v>
      </c>
      <c r="AJ257" s="39">
        <v>0.71</v>
      </c>
      <c r="AK257" s="39">
        <v>0.43</v>
      </c>
      <c r="AL257" s="39">
        <v>0.56999999999999995</v>
      </c>
      <c r="AM257" s="39">
        <v>0.56999999999999995</v>
      </c>
      <c r="AN257" s="39">
        <v>0.28999999999999998</v>
      </c>
      <c r="AO257" s="39">
        <v>0.14000000000000001</v>
      </c>
      <c r="AP257" s="39">
        <v>0.43</v>
      </c>
      <c r="AQ257" s="39">
        <v>0.28999999999999998</v>
      </c>
      <c r="AR257" s="39">
        <v>0.28999999999999998</v>
      </c>
      <c r="AS257" s="39">
        <v>0.56999999999999995</v>
      </c>
      <c r="AT257" s="39">
        <v>0.28999999999999998</v>
      </c>
      <c r="AU257" s="39">
        <v>0.56999999999999995</v>
      </c>
      <c r="AV257" s="39">
        <v>0.43</v>
      </c>
      <c r="AW257" s="39">
        <v>0</v>
      </c>
      <c r="AX257" s="39">
        <v>0.28999999999999998</v>
      </c>
      <c r="AY257" s="39">
        <v>0.28999999999999998</v>
      </c>
      <c r="AZ257" s="39">
        <v>0.14000000000000001</v>
      </c>
      <c r="BA257" s="39">
        <v>0.56999999999999995</v>
      </c>
      <c r="BB257" s="39">
        <v>0.86</v>
      </c>
      <c r="BC257" s="39">
        <v>0.28999999999999998</v>
      </c>
      <c r="BD257" s="39">
        <v>0.71</v>
      </c>
      <c r="BE257" s="39">
        <v>0.56999999999999995</v>
      </c>
      <c r="BF257" s="39">
        <v>0.71</v>
      </c>
      <c r="BG257" s="39">
        <v>0.14000000000000001</v>
      </c>
      <c r="BH257" s="39">
        <v>0</v>
      </c>
      <c r="BI257" s="39">
        <v>0.56999999999999995</v>
      </c>
      <c r="BJ257" s="39">
        <v>0.43</v>
      </c>
      <c r="BK257" s="39">
        <v>0.28999999999999998</v>
      </c>
      <c r="BL257" s="39">
        <v>0.56999999999999995</v>
      </c>
      <c r="BM257" s="39">
        <v>0.56999999999999995</v>
      </c>
      <c r="BN257" s="39">
        <v>0.28999999999999998</v>
      </c>
      <c r="BO257" s="39">
        <v>0.28999999999999998</v>
      </c>
      <c r="BP257" s="39">
        <v>0.28999999999999998</v>
      </c>
      <c r="BQ257" s="39">
        <v>0.14000000000000001</v>
      </c>
      <c r="BR257" s="39">
        <v>0.14000000000000001</v>
      </c>
      <c r="BS257" s="39">
        <v>0.28999999999999998</v>
      </c>
      <c r="BT257" s="39">
        <v>0.14000000000000001</v>
      </c>
      <c r="BU257" s="39">
        <v>0.43</v>
      </c>
      <c r="BV257" s="39">
        <v>0.28999999999999998</v>
      </c>
      <c r="BW257" s="39">
        <v>0.14000000000000001</v>
      </c>
      <c r="BX257" s="39">
        <v>0.28999999999999998</v>
      </c>
      <c r="BY257" s="39">
        <v>0.56999999999999995</v>
      </c>
      <c r="BZ257" s="39">
        <v>0.43</v>
      </c>
      <c r="CA257" s="39">
        <v>0.43</v>
      </c>
      <c r="CB257" s="39">
        <v>0</v>
      </c>
      <c r="CC257" s="39">
        <v>0.36</v>
      </c>
      <c r="CD257" s="39">
        <v>0.4</v>
      </c>
      <c r="CE257" s="39">
        <v>0.39</v>
      </c>
      <c r="CF257" s="39">
        <v>0.3</v>
      </c>
    </row>
    <row r="258" spans="1:84" x14ac:dyDescent="0.25">
      <c r="A258" s="31" t="str">
        <f t="shared" si="3"/>
        <v>ESC MUL ARISTEU CAMARGO5º anoA</v>
      </c>
      <c r="B258" s="31" t="s">
        <v>318</v>
      </c>
      <c r="C258" s="31" t="s">
        <v>605</v>
      </c>
      <c r="D258" s="31" t="s">
        <v>513</v>
      </c>
      <c r="E258" s="31" t="s">
        <v>217</v>
      </c>
      <c r="F258" s="31" t="s">
        <v>87</v>
      </c>
      <c r="G258" s="42">
        <v>1</v>
      </c>
      <c r="H258" s="42">
        <v>1</v>
      </c>
      <c r="I258" s="42">
        <v>0</v>
      </c>
      <c r="J258" s="42">
        <v>0</v>
      </c>
      <c r="K258" s="39">
        <v>1</v>
      </c>
      <c r="L258" s="39">
        <v>1</v>
      </c>
      <c r="M258" s="39">
        <v>0</v>
      </c>
      <c r="N258" s="39">
        <v>1</v>
      </c>
      <c r="O258" s="39">
        <v>1</v>
      </c>
      <c r="P258" s="39">
        <v>1</v>
      </c>
      <c r="Q258" s="39">
        <v>1</v>
      </c>
      <c r="R258" s="39">
        <v>1</v>
      </c>
      <c r="S258" s="39">
        <v>1</v>
      </c>
      <c r="T258" s="39">
        <v>1</v>
      </c>
      <c r="U258" s="39">
        <v>1</v>
      </c>
      <c r="V258" s="39">
        <v>1</v>
      </c>
      <c r="W258" s="39">
        <v>0</v>
      </c>
      <c r="X258" s="39">
        <v>1</v>
      </c>
      <c r="Y258" s="39">
        <v>1</v>
      </c>
      <c r="Z258" s="39">
        <v>0</v>
      </c>
      <c r="AA258" s="39">
        <v>0</v>
      </c>
      <c r="AB258" s="39">
        <v>0</v>
      </c>
      <c r="AC258" s="39">
        <v>1</v>
      </c>
      <c r="AD258" s="39">
        <v>1</v>
      </c>
      <c r="AE258" s="39">
        <v>0</v>
      </c>
      <c r="AF258" s="39">
        <v>1</v>
      </c>
      <c r="AG258" s="39">
        <v>0</v>
      </c>
      <c r="AH258" s="39">
        <v>0</v>
      </c>
      <c r="AI258" s="39">
        <v>0</v>
      </c>
      <c r="AJ258" s="39">
        <v>0</v>
      </c>
      <c r="AK258" s="39">
        <v>1</v>
      </c>
      <c r="AL258" s="39">
        <v>0</v>
      </c>
      <c r="AM258" s="39">
        <v>1</v>
      </c>
      <c r="AN258" s="39">
        <v>0</v>
      </c>
      <c r="AO258" s="39">
        <v>0</v>
      </c>
      <c r="AP258" s="39">
        <v>1</v>
      </c>
      <c r="AQ258" s="39">
        <v>0</v>
      </c>
      <c r="AR258" s="39">
        <v>0</v>
      </c>
      <c r="AS258" s="39">
        <v>1</v>
      </c>
      <c r="AT258" s="39">
        <v>1</v>
      </c>
      <c r="AU258" s="39">
        <v>0</v>
      </c>
      <c r="AV258" s="39">
        <v>0</v>
      </c>
      <c r="AW258" s="39">
        <v>0</v>
      </c>
      <c r="AX258" s="39">
        <v>1</v>
      </c>
      <c r="AY258" s="39">
        <v>0</v>
      </c>
      <c r="AZ258" s="39">
        <v>0</v>
      </c>
      <c r="BA258" s="39">
        <v>0</v>
      </c>
      <c r="BB258" s="39">
        <v>0</v>
      </c>
      <c r="BC258" s="39">
        <v>0</v>
      </c>
      <c r="BD258" s="39">
        <v>0</v>
      </c>
      <c r="BE258" s="39">
        <v>0</v>
      </c>
      <c r="BF258" s="39">
        <v>0</v>
      </c>
      <c r="BG258" s="39">
        <v>0</v>
      </c>
      <c r="BH258" s="39">
        <v>0</v>
      </c>
      <c r="BI258" s="39">
        <v>0</v>
      </c>
      <c r="BJ258" s="39">
        <v>0</v>
      </c>
      <c r="BK258" s="39">
        <v>0</v>
      </c>
      <c r="BL258" s="39">
        <v>0</v>
      </c>
      <c r="BM258" s="39">
        <v>0</v>
      </c>
      <c r="BN258" s="39">
        <v>0</v>
      </c>
      <c r="BO258" s="39">
        <v>0</v>
      </c>
      <c r="BP258" s="39">
        <v>0</v>
      </c>
      <c r="BQ258" s="39">
        <v>0</v>
      </c>
      <c r="BR258" s="39">
        <v>0</v>
      </c>
      <c r="BS258" s="39">
        <v>0</v>
      </c>
      <c r="BT258" s="39">
        <v>0</v>
      </c>
      <c r="BU258" s="39">
        <v>0</v>
      </c>
      <c r="BV258" s="39">
        <v>0</v>
      </c>
      <c r="BW258" s="39">
        <v>0</v>
      </c>
      <c r="BX258" s="39">
        <v>0</v>
      </c>
      <c r="BY258" s="39">
        <v>0</v>
      </c>
      <c r="BZ258" s="39">
        <v>0</v>
      </c>
      <c r="CA258" s="39">
        <v>0</v>
      </c>
      <c r="CB258" s="39">
        <v>0</v>
      </c>
      <c r="CC258" s="39">
        <v>0.75</v>
      </c>
      <c r="CD258" s="39">
        <v>0.35</v>
      </c>
      <c r="CE258" s="39">
        <v>0</v>
      </c>
      <c r="CF258" s="39">
        <v>0</v>
      </c>
    </row>
    <row r="259" spans="1:84" x14ac:dyDescent="0.25">
      <c r="A259" s="31" t="str">
        <f t="shared" si="3"/>
        <v>ESCOLA MUNICIPAL JULIO PINHEIRO5º anoTURMA -A</v>
      </c>
      <c r="B259" s="31" t="s">
        <v>318</v>
      </c>
      <c r="C259" s="31" t="s">
        <v>319</v>
      </c>
      <c r="D259" s="31" t="s">
        <v>320</v>
      </c>
      <c r="E259" s="31" t="s">
        <v>217</v>
      </c>
      <c r="F259" s="31" t="s">
        <v>514</v>
      </c>
      <c r="G259" s="42">
        <v>17</v>
      </c>
      <c r="H259" s="42">
        <v>17</v>
      </c>
      <c r="I259" s="42">
        <v>17</v>
      </c>
      <c r="J259" s="42">
        <v>17</v>
      </c>
      <c r="K259" s="39">
        <v>0.12</v>
      </c>
      <c r="L259" s="39">
        <v>0</v>
      </c>
      <c r="M259" s="39">
        <v>0.24</v>
      </c>
      <c r="N259" s="39">
        <v>0.18</v>
      </c>
      <c r="O259" s="39">
        <v>0.28999999999999998</v>
      </c>
      <c r="P259" s="39">
        <v>0.28999999999999998</v>
      </c>
      <c r="Q259" s="39">
        <v>0.28999999999999998</v>
      </c>
      <c r="R259" s="39">
        <v>0.18</v>
      </c>
      <c r="S259" s="39">
        <v>0.18</v>
      </c>
      <c r="T259" s="39">
        <v>0.59</v>
      </c>
      <c r="U259" s="39">
        <v>0.59</v>
      </c>
      <c r="V259" s="39">
        <v>0.24</v>
      </c>
      <c r="W259" s="39">
        <v>0.28999999999999998</v>
      </c>
      <c r="X259" s="39">
        <v>0.47</v>
      </c>
      <c r="Y259" s="39">
        <v>0.47</v>
      </c>
      <c r="Z259" s="39">
        <v>0.28999999999999998</v>
      </c>
      <c r="AA259" s="39">
        <v>0.41</v>
      </c>
      <c r="AB259" s="39">
        <v>0.28999999999999998</v>
      </c>
      <c r="AC259" s="39">
        <v>0.24</v>
      </c>
      <c r="AD259" s="39">
        <v>0.53</v>
      </c>
      <c r="AE259" s="39">
        <v>0.24</v>
      </c>
      <c r="AF259" s="39">
        <v>0.65</v>
      </c>
      <c r="AG259" s="39">
        <v>0.41</v>
      </c>
      <c r="AH259" s="39">
        <v>0.24</v>
      </c>
      <c r="AI259" s="39">
        <v>0.28999999999999998</v>
      </c>
      <c r="AJ259" s="39">
        <v>0.18</v>
      </c>
      <c r="AK259" s="39">
        <v>0.59</v>
      </c>
      <c r="AL259" s="39">
        <v>0.53</v>
      </c>
      <c r="AM259" s="39">
        <v>0.59</v>
      </c>
      <c r="AN259" s="39">
        <v>0.18</v>
      </c>
      <c r="AO259" s="39">
        <v>0.28999999999999998</v>
      </c>
      <c r="AP259" s="39">
        <v>0.24</v>
      </c>
      <c r="AQ259" s="39">
        <v>0.35</v>
      </c>
      <c r="AR259" s="39">
        <v>0.28999999999999998</v>
      </c>
      <c r="AS259" s="39">
        <v>0.53</v>
      </c>
      <c r="AT259" s="39">
        <v>0.12</v>
      </c>
      <c r="AU259" s="39">
        <v>0.35</v>
      </c>
      <c r="AV259" s="39">
        <v>0.28999999999999998</v>
      </c>
      <c r="AW259" s="39">
        <v>0</v>
      </c>
      <c r="AX259" s="39">
        <v>0.28999999999999998</v>
      </c>
      <c r="AY259" s="39">
        <v>0.18</v>
      </c>
      <c r="AZ259" s="39">
        <v>0.28999999999999998</v>
      </c>
      <c r="BA259" s="39">
        <v>0.28999999999999998</v>
      </c>
      <c r="BB259" s="39">
        <v>0.76</v>
      </c>
      <c r="BC259" s="39">
        <v>0.12</v>
      </c>
      <c r="BD259" s="39">
        <v>0.47</v>
      </c>
      <c r="BE259" s="39">
        <v>0.71</v>
      </c>
      <c r="BF259" s="39">
        <v>0.47</v>
      </c>
      <c r="BG259" s="39">
        <v>0.06</v>
      </c>
      <c r="BH259" s="39">
        <v>0.12</v>
      </c>
      <c r="BI259" s="39">
        <v>0.47</v>
      </c>
      <c r="BJ259" s="39">
        <v>0.12</v>
      </c>
      <c r="BK259" s="39">
        <v>0.47</v>
      </c>
      <c r="BL259" s="39">
        <v>0.41</v>
      </c>
      <c r="BM259" s="39">
        <v>0.41</v>
      </c>
      <c r="BN259" s="39">
        <v>0.12</v>
      </c>
      <c r="BO259" s="39">
        <v>0.24</v>
      </c>
      <c r="BP259" s="39">
        <v>0.59</v>
      </c>
      <c r="BQ259" s="39">
        <v>0.59</v>
      </c>
      <c r="BR259" s="39">
        <v>0.41</v>
      </c>
      <c r="BS259" s="39">
        <v>0.53</v>
      </c>
      <c r="BT259" s="39">
        <v>0.12</v>
      </c>
      <c r="BU259" s="39">
        <v>0.41</v>
      </c>
      <c r="BV259" s="39">
        <v>0.24</v>
      </c>
      <c r="BW259" s="39">
        <v>0.24</v>
      </c>
      <c r="BX259" s="39">
        <v>0.18</v>
      </c>
      <c r="BY259" s="39">
        <v>0.35</v>
      </c>
      <c r="BZ259" s="39">
        <v>0.41</v>
      </c>
      <c r="CA259" s="39">
        <v>0.41</v>
      </c>
      <c r="CB259" s="39">
        <v>0.18</v>
      </c>
      <c r="CC259" s="39">
        <v>0.31</v>
      </c>
      <c r="CD259" s="39">
        <v>0.33</v>
      </c>
      <c r="CE259" s="39">
        <v>0.36</v>
      </c>
      <c r="CF259" s="39">
        <v>0.31</v>
      </c>
    </row>
    <row r="260" spans="1:84" x14ac:dyDescent="0.25">
      <c r="A260" s="31" t="str">
        <f t="shared" si="3"/>
        <v>ESCOLA MUNICIPAL JULIO PINHEIRO5º anoTURMA- B</v>
      </c>
      <c r="B260" s="31" t="s">
        <v>318</v>
      </c>
      <c r="C260" s="31" t="s">
        <v>319</v>
      </c>
      <c r="D260" s="31" t="s">
        <v>320</v>
      </c>
      <c r="E260" s="31" t="s">
        <v>217</v>
      </c>
      <c r="F260" s="31" t="s">
        <v>515</v>
      </c>
      <c r="G260" s="42">
        <v>20</v>
      </c>
      <c r="H260" s="42">
        <v>20</v>
      </c>
      <c r="I260" s="42">
        <v>20</v>
      </c>
      <c r="J260" s="42">
        <v>20</v>
      </c>
      <c r="K260" s="39">
        <v>0.52</v>
      </c>
      <c r="L260" s="39">
        <v>0.43</v>
      </c>
      <c r="M260" s="39">
        <v>0.24</v>
      </c>
      <c r="N260" s="39">
        <v>0.24</v>
      </c>
      <c r="O260" s="39">
        <v>0.43</v>
      </c>
      <c r="P260" s="39">
        <v>0</v>
      </c>
      <c r="Q260" s="39">
        <v>0.33</v>
      </c>
      <c r="R260" s="39">
        <v>0.19</v>
      </c>
      <c r="S260" s="39">
        <v>0.28999999999999998</v>
      </c>
      <c r="T260" s="39">
        <v>0.43</v>
      </c>
      <c r="U260" s="39">
        <v>0.38</v>
      </c>
      <c r="V260" s="39">
        <v>0.48</v>
      </c>
      <c r="W260" s="39">
        <v>0.24</v>
      </c>
      <c r="X260" s="39">
        <v>0.28999999999999998</v>
      </c>
      <c r="Y260" s="39">
        <v>0.48</v>
      </c>
      <c r="Z260" s="39">
        <v>0.48</v>
      </c>
      <c r="AA260" s="39">
        <v>0.38</v>
      </c>
      <c r="AB260" s="39">
        <v>0.48</v>
      </c>
      <c r="AC260" s="39">
        <v>0.1</v>
      </c>
      <c r="AD260" s="39">
        <v>0.28999999999999998</v>
      </c>
      <c r="AE260" s="39">
        <v>0.33</v>
      </c>
      <c r="AF260" s="39">
        <v>0.52</v>
      </c>
      <c r="AG260" s="39">
        <v>0.19</v>
      </c>
      <c r="AH260" s="39">
        <v>0.24</v>
      </c>
      <c r="AI260" s="39">
        <v>0.24</v>
      </c>
      <c r="AJ260" s="39">
        <v>0.43</v>
      </c>
      <c r="AK260" s="39">
        <v>0.48</v>
      </c>
      <c r="AL260" s="39">
        <v>0.48</v>
      </c>
      <c r="AM260" s="39">
        <v>0.52</v>
      </c>
      <c r="AN260" s="39">
        <v>0.19</v>
      </c>
      <c r="AO260" s="39">
        <v>0.05</v>
      </c>
      <c r="AP260" s="39">
        <v>0.05</v>
      </c>
      <c r="AQ260" s="39">
        <v>0.33</v>
      </c>
      <c r="AR260" s="39">
        <v>0.19</v>
      </c>
      <c r="AS260" s="39">
        <v>0.43</v>
      </c>
      <c r="AT260" s="39">
        <v>0.19</v>
      </c>
      <c r="AU260" s="39">
        <v>0.33</v>
      </c>
      <c r="AV260" s="39">
        <v>0.33</v>
      </c>
      <c r="AW260" s="39">
        <v>0.24</v>
      </c>
      <c r="AX260" s="39">
        <v>0.52</v>
      </c>
      <c r="AY260" s="39">
        <v>0.28999999999999998</v>
      </c>
      <c r="AZ260" s="39">
        <v>0.28999999999999998</v>
      </c>
      <c r="BA260" s="39">
        <v>0.28999999999999998</v>
      </c>
      <c r="BB260" s="39">
        <v>0.67</v>
      </c>
      <c r="BC260" s="39">
        <v>0.28999999999999998</v>
      </c>
      <c r="BD260" s="39">
        <v>0.67</v>
      </c>
      <c r="BE260" s="39">
        <v>0.81</v>
      </c>
      <c r="BF260" s="39">
        <v>0.43</v>
      </c>
      <c r="BG260" s="39">
        <v>0.14000000000000001</v>
      </c>
      <c r="BH260" s="39">
        <v>0.19</v>
      </c>
      <c r="BI260" s="39">
        <v>0.52</v>
      </c>
      <c r="BJ260" s="39">
        <v>0.24</v>
      </c>
      <c r="BK260" s="39">
        <v>0.62</v>
      </c>
      <c r="BL260" s="39">
        <v>0.62</v>
      </c>
      <c r="BM260" s="39">
        <v>0.24</v>
      </c>
      <c r="BN260" s="39">
        <v>0.28999999999999998</v>
      </c>
      <c r="BO260" s="39">
        <v>0.14000000000000001</v>
      </c>
      <c r="BP260" s="39">
        <v>0.52</v>
      </c>
      <c r="BQ260" s="39">
        <v>0.52</v>
      </c>
      <c r="BR260" s="39">
        <v>0.28999999999999998</v>
      </c>
      <c r="BS260" s="39">
        <v>0.28999999999999998</v>
      </c>
      <c r="BT260" s="39">
        <v>0.14000000000000001</v>
      </c>
      <c r="BU260" s="39">
        <v>0.67</v>
      </c>
      <c r="BV260" s="39">
        <v>0.56999999999999995</v>
      </c>
      <c r="BW260" s="39">
        <v>0.43</v>
      </c>
      <c r="BX260" s="39">
        <v>0.33</v>
      </c>
      <c r="BY260" s="39">
        <v>0.28999999999999998</v>
      </c>
      <c r="BZ260" s="39">
        <v>0.24</v>
      </c>
      <c r="CA260" s="39">
        <v>0.19</v>
      </c>
      <c r="CB260" s="39">
        <v>0.24</v>
      </c>
      <c r="CC260" s="39">
        <v>0.33</v>
      </c>
      <c r="CD260" s="39">
        <v>0.31</v>
      </c>
      <c r="CE260" s="39">
        <v>0.4</v>
      </c>
      <c r="CF260" s="39">
        <v>0.34</v>
      </c>
    </row>
    <row r="261" spans="1:84" x14ac:dyDescent="0.25">
      <c r="A261" s="31" t="str">
        <f t="shared" si="3"/>
        <v>ESC MUL AMAZILIO DE SOUZA RIBEIRO5º anoB - Vespertino</v>
      </c>
      <c r="B261" s="31" t="s">
        <v>318</v>
      </c>
      <c r="C261" s="31" t="s">
        <v>326</v>
      </c>
      <c r="D261" s="31" t="s">
        <v>327</v>
      </c>
      <c r="E261" s="31" t="s">
        <v>217</v>
      </c>
      <c r="F261" s="31" t="s">
        <v>516</v>
      </c>
      <c r="G261" s="42">
        <v>22</v>
      </c>
      <c r="H261" s="42">
        <v>22</v>
      </c>
      <c r="I261" s="42">
        <v>21</v>
      </c>
      <c r="J261" s="42">
        <v>21</v>
      </c>
      <c r="K261" s="39">
        <v>0.33</v>
      </c>
      <c r="L261" s="39">
        <v>0.17</v>
      </c>
      <c r="M261" s="39">
        <v>0.38</v>
      </c>
      <c r="N261" s="39">
        <v>0.13</v>
      </c>
      <c r="O261" s="39">
        <v>0.54</v>
      </c>
      <c r="P261" s="39">
        <v>0.17</v>
      </c>
      <c r="Q261" s="39">
        <v>0.17</v>
      </c>
      <c r="R261" s="39">
        <v>0.17</v>
      </c>
      <c r="S261" s="39">
        <v>0.28999999999999998</v>
      </c>
      <c r="T261" s="39">
        <v>0.38</v>
      </c>
      <c r="U261" s="39">
        <v>0.57999999999999996</v>
      </c>
      <c r="V261" s="39">
        <v>0.46</v>
      </c>
      <c r="W261" s="39">
        <v>0.28999999999999998</v>
      </c>
      <c r="X261" s="39">
        <v>0.57999999999999996</v>
      </c>
      <c r="Y261" s="39">
        <v>0.46</v>
      </c>
      <c r="Z261" s="39">
        <v>0.33</v>
      </c>
      <c r="AA261" s="39">
        <v>0.46</v>
      </c>
      <c r="AB261" s="39">
        <v>0.28999999999999998</v>
      </c>
      <c r="AC261" s="39">
        <v>0.25</v>
      </c>
      <c r="AD261" s="39">
        <v>0.67</v>
      </c>
      <c r="AE261" s="39">
        <v>0.54</v>
      </c>
      <c r="AF261" s="39">
        <v>0.46</v>
      </c>
      <c r="AG261" s="39">
        <v>0.25</v>
      </c>
      <c r="AH261" s="39">
        <v>0.08</v>
      </c>
      <c r="AI261" s="39">
        <v>0.25</v>
      </c>
      <c r="AJ261" s="39">
        <v>0.42</v>
      </c>
      <c r="AK261" s="39">
        <v>0.5</v>
      </c>
      <c r="AL261" s="39">
        <v>0.33</v>
      </c>
      <c r="AM261" s="39">
        <v>0.63</v>
      </c>
      <c r="AN261" s="39">
        <v>0.28999999999999998</v>
      </c>
      <c r="AO261" s="39">
        <v>0.28999999999999998</v>
      </c>
      <c r="AP261" s="39">
        <v>0.25</v>
      </c>
      <c r="AQ261" s="39">
        <v>0.54</v>
      </c>
      <c r="AR261" s="39">
        <v>0.38</v>
      </c>
      <c r="AS261" s="39">
        <v>0.5</v>
      </c>
      <c r="AT261" s="39">
        <v>0.17</v>
      </c>
      <c r="AU261" s="39">
        <v>0.21</v>
      </c>
      <c r="AV261" s="39">
        <v>0.46</v>
      </c>
      <c r="AW261" s="39">
        <v>0.25</v>
      </c>
      <c r="AX261" s="39">
        <v>0.54</v>
      </c>
      <c r="AY261" s="39">
        <v>0.25</v>
      </c>
      <c r="AZ261" s="39">
        <v>0.5</v>
      </c>
      <c r="BA261" s="39">
        <v>0.13</v>
      </c>
      <c r="BB261" s="39">
        <v>0.67</v>
      </c>
      <c r="BC261" s="39">
        <v>0.5</v>
      </c>
      <c r="BD261" s="39">
        <v>0.54</v>
      </c>
      <c r="BE261" s="39">
        <v>0.54</v>
      </c>
      <c r="BF261" s="39">
        <v>0.25</v>
      </c>
      <c r="BG261" s="39">
        <v>0.25</v>
      </c>
      <c r="BH261" s="39">
        <v>0.17</v>
      </c>
      <c r="BI261" s="39">
        <v>0.63</v>
      </c>
      <c r="BJ261" s="39">
        <v>0.33</v>
      </c>
      <c r="BK261" s="39">
        <v>0.46</v>
      </c>
      <c r="BL261" s="39">
        <v>0.46</v>
      </c>
      <c r="BM261" s="39">
        <v>0.28999999999999998</v>
      </c>
      <c r="BN261" s="39">
        <v>0.38</v>
      </c>
      <c r="BO261" s="39">
        <v>0.17</v>
      </c>
      <c r="BP261" s="39">
        <v>0.79</v>
      </c>
      <c r="BQ261" s="39">
        <v>0.46</v>
      </c>
      <c r="BR261" s="39">
        <v>0.42</v>
      </c>
      <c r="BS261" s="39">
        <v>0.13</v>
      </c>
      <c r="BT261" s="39">
        <v>0.17</v>
      </c>
      <c r="BU261" s="39">
        <v>0.57999999999999996</v>
      </c>
      <c r="BV261" s="39">
        <v>0.21</v>
      </c>
      <c r="BW261" s="39">
        <v>0.25</v>
      </c>
      <c r="BX261" s="39">
        <v>0.38</v>
      </c>
      <c r="BY261" s="39">
        <v>0.46</v>
      </c>
      <c r="BZ261" s="39">
        <v>0.17</v>
      </c>
      <c r="CA261" s="39">
        <v>0.13</v>
      </c>
      <c r="CB261" s="39">
        <v>0.25</v>
      </c>
      <c r="CC261" s="39">
        <v>0.35</v>
      </c>
      <c r="CD261" s="39">
        <v>0.37</v>
      </c>
      <c r="CE261" s="39">
        <v>0.41</v>
      </c>
      <c r="CF261" s="39">
        <v>0.27</v>
      </c>
    </row>
    <row r="262" spans="1:84" x14ac:dyDescent="0.25">
      <c r="A262" s="31" t="str">
        <f t="shared" ref="A262:A325" si="4">D262&amp;E262&amp;F262</f>
        <v>ESCOLA MUNICIPAL JOSE BENICIO MARIZ5º ano51.01</v>
      </c>
      <c r="B262" s="31" t="s">
        <v>318</v>
      </c>
      <c r="C262" s="31" t="s">
        <v>591</v>
      </c>
      <c r="D262" s="31" t="s">
        <v>447</v>
      </c>
      <c r="E262" s="31" t="s">
        <v>217</v>
      </c>
      <c r="F262" s="31" t="s">
        <v>517</v>
      </c>
      <c r="G262" s="43">
        <v>12</v>
      </c>
      <c r="H262" s="43">
        <v>12</v>
      </c>
      <c r="I262" s="43">
        <v>12</v>
      </c>
      <c r="J262" s="43">
        <v>12</v>
      </c>
      <c r="K262" s="39">
        <v>0.08</v>
      </c>
      <c r="L262" s="39">
        <v>0.17</v>
      </c>
      <c r="M262" s="39">
        <v>0</v>
      </c>
      <c r="N262" s="39">
        <v>0.17</v>
      </c>
      <c r="O262" s="39">
        <v>0.33</v>
      </c>
      <c r="P262" s="39">
        <v>0</v>
      </c>
      <c r="Q262" s="39">
        <v>0.25</v>
      </c>
      <c r="R262" s="39">
        <v>0.33</v>
      </c>
      <c r="S262" s="39">
        <v>0.33</v>
      </c>
      <c r="T262" s="39">
        <v>0.42</v>
      </c>
      <c r="U262" s="39">
        <v>0.42</v>
      </c>
      <c r="V262" s="39">
        <v>0.33</v>
      </c>
      <c r="W262" s="39">
        <v>0.17</v>
      </c>
      <c r="X262" s="39">
        <v>0.42</v>
      </c>
      <c r="Y262" s="39">
        <v>0.42</v>
      </c>
      <c r="Z262" s="39">
        <v>0.17</v>
      </c>
      <c r="AA262" s="39">
        <v>0.5</v>
      </c>
      <c r="AB262" s="39">
        <v>0.25</v>
      </c>
      <c r="AC262" s="39">
        <v>0.5</v>
      </c>
      <c r="AD262" s="39">
        <v>0.5</v>
      </c>
      <c r="AE262" s="39">
        <v>0.33</v>
      </c>
      <c r="AF262" s="39">
        <v>0.42</v>
      </c>
      <c r="AG262" s="39">
        <v>0.33</v>
      </c>
      <c r="AH262" s="39">
        <v>0.25</v>
      </c>
      <c r="AI262" s="39">
        <v>0.25</v>
      </c>
      <c r="AJ262" s="39">
        <v>0.08</v>
      </c>
      <c r="AK262" s="39">
        <v>0.5</v>
      </c>
      <c r="AL262" s="39">
        <v>0.42</v>
      </c>
      <c r="AM262" s="39">
        <v>0.33</v>
      </c>
      <c r="AN262" s="39">
        <v>0.25</v>
      </c>
      <c r="AO262" s="39">
        <v>0.08</v>
      </c>
      <c r="AP262" s="39">
        <v>0.25</v>
      </c>
      <c r="AQ262" s="39">
        <v>0.17</v>
      </c>
      <c r="AR262" s="39">
        <v>0.17</v>
      </c>
      <c r="AS262" s="39">
        <v>0.33</v>
      </c>
      <c r="AT262" s="39">
        <v>0.33</v>
      </c>
      <c r="AU262" s="39">
        <v>0.25</v>
      </c>
      <c r="AV262" s="39">
        <v>0.08</v>
      </c>
      <c r="AW262" s="39">
        <v>0.17</v>
      </c>
      <c r="AX262" s="39">
        <v>0.33</v>
      </c>
      <c r="AY262" s="39">
        <v>0.08</v>
      </c>
      <c r="AZ262" s="39">
        <v>0.25</v>
      </c>
      <c r="BA262" s="39">
        <v>0</v>
      </c>
      <c r="BB262" s="39">
        <v>0.57999999999999996</v>
      </c>
      <c r="BC262" s="39">
        <v>0.25</v>
      </c>
      <c r="BD262" s="39">
        <v>0.33</v>
      </c>
      <c r="BE262" s="39">
        <v>0.33</v>
      </c>
      <c r="BF262" s="39">
        <v>0.5</v>
      </c>
      <c r="BG262" s="39">
        <v>0</v>
      </c>
      <c r="BH262" s="39">
        <v>0.25</v>
      </c>
      <c r="BI262" s="39">
        <v>0.33</v>
      </c>
      <c r="BJ262" s="39">
        <v>0.42</v>
      </c>
      <c r="BK262" s="39">
        <v>0.57999999999999996</v>
      </c>
      <c r="BL262" s="39">
        <v>0.5</v>
      </c>
      <c r="BM262" s="39">
        <v>0.33</v>
      </c>
      <c r="BN262" s="39">
        <v>0.25</v>
      </c>
      <c r="BO262" s="39">
        <v>0.17</v>
      </c>
      <c r="BP262" s="39">
        <v>0.57999999999999996</v>
      </c>
      <c r="BQ262" s="39">
        <v>0.5</v>
      </c>
      <c r="BR262" s="39">
        <v>0.42</v>
      </c>
      <c r="BS262" s="39">
        <v>0.17</v>
      </c>
      <c r="BT262" s="39">
        <v>0.17</v>
      </c>
      <c r="BU262" s="39">
        <v>0.33</v>
      </c>
      <c r="BV262" s="39">
        <v>0.17</v>
      </c>
      <c r="BW262" s="39">
        <v>0.08</v>
      </c>
      <c r="BX262" s="39">
        <v>0.25</v>
      </c>
      <c r="BY262" s="39">
        <v>0.33</v>
      </c>
      <c r="BZ262" s="39">
        <v>0.17</v>
      </c>
      <c r="CA262" s="39">
        <v>0.08</v>
      </c>
      <c r="CB262" s="39">
        <v>0.17</v>
      </c>
      <c r="CC262" s="39">
        <v>0.28999999999999998</v>
      </c>
      <c r="CD262" s="39">
        <v>0.27</v>
      </c>
      <c r="CE262" s="39">
        <v>0.33</v>
      </c>
      <c r="CF262" s="39">
        <v>0.19</v>
      </c>
    </row>
    <row r="263" spans="1:84" x14ac:dyDescent="0.25">
      <c r="A263" s="31" t="str">
        <f t="shared" si="4"/>
        <v>ESCOLA MUNICIPAL TOCANTINS5º ano51.02</v>
      </c>
      <c r="B263" s="31" t="s">
        <v>318</v>
      </c>
      <c r="C263" s="31" t="s">
        <v>591</v>
      </c>
      <c r="D263" s="31" t="s">
        <v>448</v>
      </c>
      <c r="E263" s="31" t="s">
        <v>217</v>
      </c>
      <c r="F263" s="31" t="s">
        <v>518</v>
      </c>
      <c r="G263" s="42">
        <v>12</v>
      </c>
      <c r="H263" s="42">
        <v>12</v>
      </c>
      <c r="I263" s="42">
        <v>12</v>
      </c>
      <c r="J263" s="42">
        <v>12</v>
      </c>
      <c r="K263" s="39">
        <v>0.92</v>
      </c>
      <c r="L263" s="39">
        <v>0.92</v>
      </c>
      <c r="M263" s="39">
        <v>0.08</v>
      </c>
      <c r="N263" s="39">
        <v>0.08</v>
      </c>
      <c r="O263" s="39">
        <v>0.25</v>
      </c>
      <c r="P263" s="39">
        <v>1</v>
      </c>
      <c r="Q263" s="39">
        <v>0.08</v>
      </c>
      <c r="R263" s="39">
        <v>0.83</v>
      </c>
      <c r="S263" s="39">
        <v>1</v>
      </c>
      <c r="T263" s="39">
        <v>1</v>
      </c>
      <c r="U263" s="39">
        <v>1</v>
      </c>
      <c r="V263" s="39">
        <v>0.92</v>
      </c>
      <c r="W263" s="39">
        <v>0.92</v>
      </c>
      <c r="X263" s="39">
        <v>1</v>
      </c>
      <c r="Y263" s="39">
        <v>0.92</v>
      </c>
      <c r="Z263" s="39">
        <v>1</v>
      </c>
      <c r="AA263" s="39">
        <v>1</v>
      </c>
      <c r="AB263" s="39">
        <v>0</v>
      </c>
      <c r="AC263" s="39">
        <v>1</v>
      </c>
      <c r="AD263" s="39">
        <v>1</v>
      </c>
      <c r="AE263" s="39">
        <v>1</v>
      </c>
      <c r="AF263" s="39">
        <v>1</v>
      </c>
      <c r="AG263" s="39">
        <v>0</v>
      </c>
      <c r="AH263" s="39">
        <v>0.08</v>
      </c>
      <c r="AI263" s="39">
        <v>0.75</v>
      </c>
      <c r="AJ263" s="39">
        <v>0.33</v>
      </c>
      <c r="AK263" s="39">
        <v>1</v>
      </c>
      <c r="AL263" s="39">
        <v>0.92</v>
      </c>
      <c r="AM263" s="39">
        <v>0.92</v>
      </c>
      <c r="AN263" s="39">
        <v>0.33</v>
      </c>
      <c r="AO263" s="39">
        <v>0.57999999999999996</v>
      </c>
      <c r="AP263" s="39">
        <v>0</v>
      </c>
      <c r="AQ263" s="39">
        <v>0</v>
      </c>
      <c r="AR263" s="39">
        <v>0</v>
      </c>
      <c r="AS263" s="39">
        <v>1</v>
      </c>
      <c r="AT263" s="39">
        <v>0</v>
      </c>
      <c r="AU263" s="39">
        <v>0.92</v>
      </c>
      <c r="AV263" s="39">
        <v>0.08</v>
      </c>
      <c r="AW263" s="39">
        <v>0</v>
      </c>
      <c r="AX263" s="39">
        <v>1</v>
      </c>
      <c r="AY263" s="39">
        <v>0</v>
      </c>
      <c r="AZ263" s="39">
        <v>0.17</v>
      </c>
      <c r="BA263" s="39">
        <v>0.33</v>
      </c>
      <c r="BB263" s="39">
        <v>1</v>
      </c>
      <c r="BC263" s="39">
        <v>0.25</v>
      </c>
      <c r="BD263" s="39">
        <v>0.67</v>
      </c>
      <c r="BE263" s="39">
        <v>1</v>
      </c>
      <c r="BF263" s="39">
        <v>0.92</v>
      </c>
      <c r="BG263" s="39">
        <v>0.92</v>
      </c>
      <c r="BH263" s="39">
        <v>0</v>
      </c>
      <c r="BI263" s="39">
        <v>0.92</v>
      </c>
      <c r="BJ263" s="39">
        <v>1</v>
      </c>
      <c r="BK263" s="39">
        <v>0</v>
      </c>
      <c r="BL263" s="39">
        <v>0.92</v>
      </c>
      <c r="BM263" s="39">
        <v>0.83</v>
      </c>
      <c r="BN263" s="39">
        <v>0.83</v>
      </c>
      <c r="BO263" s="39">
        <v>1</v>
      </c>
      <c r="BP263" s="39">
        <v>1</v>
      </c>
      <c r="BQ263" s="39">
        <v>1</v>
      </c>
      <c r="BR263" s="39">
        <v>1</v>
      </c>
      <c r="BS263" s="39">
        <v>0</v>
      </c>
      <c r="BT263" s="39">
        <v>0.92</v>
      </c>
      <c r="BU263" s="39">
        <v>1</v>
      </c>
      <c r="BV263" s="39">
        <v>1</v>
      </c>
      <c r="BW263" s="39">
        <v>0.08</v>
      </c>
      <c r="BX263" s="39">
        <v>0.92</v>
      </c>
      <c r="BY263" s="39">
        <v>0.92</v>
      </c>
      <c r="BZ263" s="39">
        <v>0.08</v>
      </c>
      <c r="CA263" s="39">
        <v>1</v>
      </c>
      <c r="CB263" s="39">
        <v>1</v>
      </c>
      <c r="CC263" s="39">
        <v>0.75</v>
      </c>
      <c r="CD263" s="39">
        <v>0.5</v>
      </c>
      <c r="CE263" s="39">
        <v>0.69</v>
      </c>
      <c r="CF263" s="39">
        <v>0.69</v>
      </c>
    </row>
    <row r="264" spans="1:84" x14ac:dyDescent="0.25">
      <c r="A264" s="31" t="str">
        <f t="shared" si="4"/>
        <v>ESCOLA MUNICIPAL JOSE BATISTA MACIEL BASTOS5º ano5201</v>
      </c>
      <c r="B264" s="31" t="s">
        <v>318</v>
      </c>
      <c r="C264" s="31" t="s">
        <v>606</v>
      </c>
      <c r="D264" s="31" t="s">
        <v>519</v>
      </c>
      <c r="E264" s="31" t="s">
        <v>217</v>
      </c>
      <c r="F264" s="31">
        <v>5201</v>
      </c>
      <c r="G264" s="43">
        <v>18</v>
      </c>
      <c r="H264" s="43">
        <v>18</v>
      </c>
      <c r="I264" s="43">
        <v>18</v>
      </c>
      <c r="J264" s="43">
        <v>18</v>
      </c>
      <c r="K264" s="39">
        <v>0.33</v>
      </c>
      <c r="L264" s="39">
        <v>0.06</v>
      </c>
      <c r="M264" s="39">
        <v>0.44</v>
      </c>
      <c r="N264" s="39">
        <v>0.72</v>
      </c>
      <c r="O264" s="39">
        <v>0.67</v>
      </c>
      <c r="P264" s="39">
        <v>0.11</v>
      </c>
      <c r="Q264" s="39">
        <v>0.61</v>
      </c>
      <c r="R264" s="39">
        <v>0.5</v>
      </c>
      <c r="S264" s="39">
        <v>0</v>
      </c>
      <c r="T264" s="39">
        <v>0.44</v>
      </c>
      <c r="U264" s="39">
        <v>0.44</v>
      </c>
      <c r="V264" s="39">
        <v>0.22</v>
      </c>
      <c r="W264" s="39">
        <v>0.11</v>
      </c>
      <c r="X264" s="39">
        <v>0.5</v>
      </c>
      <c r="Y264" s="39">
        <v>0.44</v>
      </c>
      <c r="Z264" s="39">
        <v>0.33</v>
      </c>
      <c r="AA264" s="39">
        <v>0.72</v>
      </c>
      <c r="AB264" s="39">
        <v>0.22</v>
      </c>
      <c r="AC264" s="39">
        <v>0.22</v>
      </c>
      <c r="AD264" s="39">
        <v>0.72</v>
      </c>
      <c r="AE264" s="39">
        <v>0.33</v>
      </c>
      <c r="AF264" s="39">
        <v>0.5</v>
      </c>
      <c r="AG264" s="39">
        <v>0.33</v>
      </c>
      <c r="AH264" s="39">
        <v>0.06</v>
      </c>
      <c r="AI264" s="39">
        <v>0.28000000000000003</v>
      </c>
      <c r="AJ264" s="39">
        <v>0.44</v>
      </c>
      <c r="AK264" s="39">
        <v>0.39</v>
      </c>
      <c r="AL264" s="39">
        <v>0.44</v>
      </c>
      <c r="AM264" s="39">
        <v>0.39</v>
      </c>
      <c r="AN264" s="39">
        <v>0.17</v>
      </c>
      <c r="AO264" s="39">
        <v>0.06</v>
      </c>
      <c r="AP264" s="39">
        <v>0.28000000000000003</v>
      </c>
      <c r="AQ264" s="39">
        <v>0.28000000000000003</v>
      </c>
      <c r="AR264" s="39">
        <v>0.28000000000000003</v>
      </c>
      <c r="AS264" s="39">
        <v>0.5</v>
      </c>
      <c r="AT264" s="39">
        <v>0.06</v>
      </c>
      <c r="AU264" s="39">
        <v>0.5</v>
      </c>
      <c r="AV264" s="39">
        <v>0.5</v>
      </c>
      <c r="AW264" s="39">
        <v>0.33</v>
      </c>
      <c r="AX264" s="39">
        <v>0.28000000000000003</v>
      </c>
      <c r="AY264" s="39">
        <v>0.17</v>
      </c>
      <c r="AZ264" s="39">
        <v>0.28000000000000003</v>
      </c>
      <c r="BA264" s="39">
        <v>0.22</v>
      </c>
      <c r="BB264" s="39">
        <v>0.61</v>
      </c>
      <c r="BC264" s="39">
        <v>0.17</v>
      </c>
      <c r="BD264" s="39">
        <v>0.28000000000000003</v>
      </c>
      <c r="BE264" s="39">
        <v>0.61</v>
      </c>
      <c r="BF264" s="39">
        <v>0.44</v>
      </c>
      <c r="BG264" s="39">
        <v>0.33</v>
      </c>
      <c r="BH264" s="39">
        <v>0.5</v>
      </c>
      <c r="BI264" s="39">
        <v>0.56000000000000005</v>
      </c>
      <c r="BJ264" s="39">
        <v>0.28000000000000003</v>
      </c>
      <c r="BK264" s="39">
        <v>0.39</v>
      </c>
      <c r="BL264" s="39">
        <v>0.39</v>
      </c>
      <c r="BM264" s="39">
        <v>0.28000000000000003</v>
      </c>
      <c r="BN264" s="39">
        <v>0.22</v>
      </c>
      <c r="BO264" s="39">
        <v>0.06</v>
      </c>
      <c r="BP264" s="39">
        <v>0.5</v>
      </c>
      <c r="BQ264" s="39">
        <v>0.28000000000000003</v>
      </c>
      <c r="BR264" s="39">
        <v>0.17</v>
      </c>
      <c r="BS264" s="39">
        <v>0.17</v>
      </c>
      <c r="BT264" s="39">
        <v>0.17</v>
      </c>
      <c r="BU264" s="39">
        <v>0.56000000000000005</v>
      </c>
      <c r="BV264" s="39">
        <v>0.11</v>
      </c>
      <c r="BW264" s="39">
        <v>0.11</v>
      </c>
      <c r="BX264" s="39">
        <v>0.28000000000000003</v>
      </c>
      <c r="BY264" s="39">
        <v>0.33</v>
      </c>
      <c r="BZ264" s="39">
        <v>0.11</v>
      </c>
      <c r="CA264" s="39">
        <v>0.5</v>
      </c>
      <c r="CB264" s="39">
        <v>0.28000000000000003</v>
      </c>
      <c r="CC264" s="39">
        <v>0.39</v>
      </c>
      <c r="CD264" s="39">
        <v>0.32</v>
      </c>
      <c r="CE264" s="39">
        <v>0.34</v>
      </c>
      <c r="CF264" s="39">
        <v>0.26</v>
      </c>
    </row>
    <row r="265" spans="1:84" x14ac:dyDescent="0.25">
      <c r="A265" s="31" t="str">
        <f t="shared" si="4"/>
        <v>ESCOLA MUNICIPAL JOSE BATISTA MACIEL BASTOS5º ano5202</v>
      </c>
      <c r="B265" s="31" t="s">
        <v>318</v>
      </c>
      <c r="C265" s="31" t="s">
        <v>606</v>
      </c>
      <c r="D265" s="31" t="s">
        <v>519</v>
      </c>
      <c r="E265" s="31" t="s">
        <v>217</v>
      </c>
      <c r="F265" s="31">
        <v>5202</v>
      </c>
      <c r="G265" s="42">
        <v>17</v>
      </c>
      <c r="H265" s="42">
        <v>17</v>
      </c>
      <c r="I265" s="42">
        <v>17</v>
      </c>
      <c r="J265" s="42">
        <v>17</v>
      </c>
      <c r="K265" s="39">
        <v>0.35</v>
      </c>
      <c r="L265" s="39">
        <v>0.53</v>
      </c>
      <c r="M265" s="39">
        <v>0.12</v>
      </c>
      <c r="N265" s="39">
        <v>0.35</v>
      </c>
      <c r="O265" s="39">
        <v>0.53</v>
      </c>
      <c r="P265" s="39">
        <v>0.41</v>
      </c>
      <c r="Q265" s="39">
        <v>0.59</v>
      </c>
      <c r="R265" s="39">
        <v>0.65</v>
      </c>
      <c r="S265" s="39">
        <v>0.65</v>
      </c>
      <c r="T265" s="39">
        <v>0.59</v>
      </c>
      <c r="U265" s="39">
        <v>0.65</v>
      </c>
      <c r="V265" s="39">
        <v>0.59</v>
      </c>
      <c r="W265" s="39">
        <v>0.41</v>
      </c>
      <c r="X265" s="39">
        <v>0.53</v>
      </c>
      <c r="Y265" s="39">
        <v>0.53</v>
      </c>
      <c r="Z265" s="39">
        <v>0.65</v>
      </c>
      <c r="AA265" s="39">
        <v>0.71</v>
      </c>
      <c r="AB265" s="39">
        <v>0</v>
      </c>
      <c r="AC265" s="39">
        <v>0.71</v>
      </c>
      <c r="AD265" s="39">
        <v>0.88</v>
      </c>
      <c r="AE265" s="39">
        <v>0.76</v>
      </c>
      <c r="AF265" s="39">
        <v>0.76</v>
      </c>
      <c r="AG265" s="39">
        <v>0.24</v>
      </c>
      <c r="AH265" s="39">
        <v>0.12</v>
      </c>
      <c r="AI265" s="39">
        <v>0.53</v>
      </c>
      <c r="AJ265" s="39">
        <v>0.76</v>
      </c>
      <c r="AK265" s="39">
        <v>0.12</v>
      </c>
      <c r="AL265" s="39">
        <v>0.71</v>
      </c>
      <c r="AM265" s="39">
        <v>0.88</v>
      </c>
      <c r="AN265" s="39">
        <v>0.59</v>
      </c>
      <c r="AO265" s="39">
        <v>0.35</v>
      </c>
      <c r="AP265" s="39">
        <v>0.28999999999999998</v>
      </c>
      <c r="AQ265" s="39">
        <v>0.59</v>
      </c>
      <c r="AR265" s="39">
        <v>0.24</v>
      </c>
      <c r="AS265" s="39">
        <v>0.65</v>
      </c>
      <c r="AT265" s="39">
        <v>0.28999999999999998</v>
      </c>
      <c r="AU265" s="39">
        <v>0.71</v>
      </c>
      <c r="AV265" s="39">
        <v>0.65</v>
      </c>
      <c r="AW265" s="39">
        <v>0</v>
      </c>
      <c r="AX265" s="39">
        <v>0.71</v>
      </c>
      <c r="AY265" s="39">
        <v>0.18</v>
      </c>
      <c r="AZ265" s="39">
        <v>0.59</v>
      </c>
      <c r="BA265" s="39">
        <v>0.18</v>
      </c>
      <c r="BB265" s="39">
        <v>0.65</v>
      </c>
      <c r="BC265" s="39">
        <v>0.35</v>
      </c>
      <c r="BD265" s="39">
        <v>0.47</v>
      </c>
      <c r="BE265" s="39">
        <v>0.71</v>
      </c>
      <c r="BF265" s="39">
        <v>0.59</v>
      </c>
      <c r="BG265" s="39">
        <v>0.28999999999999998</v>
      </c>
      <c r="BH265" s="39">
        <v>0.12</v>
      </c>
      <c r="BI265" s="39">
        <v>0.53</v>
      </c>
      <c r="BJ265" s="39">
        <v>0.18</v>
      </c>
      <c r="BK265" s="39">
        <v>0.41</v>
      </c>
      <c r="BL265" s="39">
        <v>0.28999999999999998</v>
      </c>
      <c r="BM265" s="39">
        <v>0.28999999999999998</v>
      </c>
      <c r="BN265" s="39">
        <v>0.12</v>
      </c>
      <c r="BO265" s="39">
        <v>0</v>
      </c>
      <c r="BP265" s="39">
        <v>0.59</v>
      </c>
      <c r="BQ265" s="39">
        <v>0.53</v>
      </c>
      <c r="BR265" s="39">
        <v>0.12</v>
      </c>
      <c r="BS265" s="39">
        <v>0.28999999999999998</v>
      </c>
      <c r="BT265" s="39">
        <v>0.24</v>
      </c>
      <c r="BU265" s="39">
        <v>0.59</v>
      </c>
      <c r="BV265" s="39">
        <v>0.28999999999999998</v>
      </c>
      <c r="BW265" s="39">
        <v>0.12</v>
      </c>
      <c r="BX265" s="39">
        <v>0.24</v>
      </c>
      <c r="BY265" s="39">
        <v>0.35</v>
      </c>
      <c r="BZ265" s="39">
        <v>0.24</v>
      </c>
      <c r="CA265" s="39">
        <v>0.18</v>
      </c>
      <c r="CB265" s="39">
        <v>0.06</v>
      </c>
      <c r="CC265" s="39">
        <v>0.52</v>
      </c>
      <c r="CD265" s="39">
        <v>0.5</v>
      </c>
      <c r="CE265" s="39">
        <v>0.36</v>
      </c>
      <c r="CF265" s="39">
        <v>0.26</v>
      </c>
    </row>
    <row r="266" spans="1:84" x14ac:dyDescent="0.25">
      <c r="A266" s="31" t="str">
        <f t="shared" si="4"/>
        <v>ESCOLA MUNICIPAL ABRAO JOSE DE MELO5º anoA</v>
      </c>
      <c r="B266" s="31" t="s">
        <v>318</v>
      </c>
      <c r="C266" s="31" t="s">
        <v>607</v>
      </c>
      <c r="D266" s="31" t="s">
        <v>520</v>
      </c>
      <c r="E266" s="31" t="s">
        <v>217</v>
      </c>
      <c r="F266" s="31" t="s">
        <v>87</v>
      </c>
      <c r="G266" s="43">
        <v>29</v>
      </c>
      <c r="H266" s="43">
        <v>29</v>
      </c>
      <c r="I266" s="43">
        <v>28</v>
      </c>
      <c r="J266" s="43">
        <v>28</v>
      </c>
      <c r="K266" s="39">
        <v>0.21</v>
      </c>
      <c r="L266" s="39">
        <v>7.0000000000000007E-2</v>
      </c>
      <c r="M266" s="39">
        <v>0.24</v>
      </c>
      <c r="N266" s="39">
        <v>0.31</v>
      </c>
      <c r="O266" s="39">
        <v>0.31</v>
      </c>
      <c r="P266" s="39">
        <v>0.38</v>
      </c>
      <c r="Q266" s="39">
        <v>0.38</v>
      </c>
      <c r="R266" s="39">
        <v>0.28000000000000003</v>
      </c>
      <c r="S266" s="39">
        <v>0.59</v>
      </c>
      <c r="T266" s="39">
        <v>0.55000000000000004</v>
      </c>
      <c r="U266" s="39">
        <v>0.59</v>
      </c>
      <c r="V266" s="39">
        <v>0.55000000000000004</v>
      </c>
      <c r="W266" s="39">
        <v>0.38</v>
      </c>
      <c r="X266" s="39">
        <v>0.59</v>
      </c>
      <c r="Y266" s="39">
        <v>0.66</v>
      </c>
      <c r="Z266" s="39">
        <v>0.31</v>
      </c>
      <c r="AA266" s="39">
        <v>0.41</v>
      </c>
      <c r="AB266" s="39">
        <v>0.14000000000000001</v>
      </c>
      <c r="AC266" s="39">
        <v>0.34</v>
      </c>
      <c r="AD266" s="39">
        <v>0.66</v>
      </c>
      <c r="AE266" s="39">
        <v>0.59</v>
      </c>
      <c r="AF266" s="39">
        <v>0.72</v>
      </c>
      <c r="AG266" s="39">
        <v>0.45</v>
      </c>
      <c r="AH266" s="39">
        <v>7.0000000000000007E-2</v>
      </c>
      <c r="AI266" s="39">
        <v>0.31</v>
      </c>
      <c r="AJ266" s="39">
        <v>0.34</v>
      </c>
      <c r="AK266" s="39">
        <v>0.45</v>
      </c>
      <c r="AL266" s="39">
        <v>0.59</v>
      </c>
      <c r="AM266" s="39">
        <v>0.62</v>
      </c>
      <c r="AN266" s="39">
        <v>0.38</v>
      </c>
      <c r="AO266" s="39">
        <v>0.21</v>
      </c>
      <c r="AP266" s="39">
        <v>0.17</v>
      </c>
      <c r="AQ266" s="39">
        <v>0.45</v>
      </c>
      <c r="AR266" s="39">
        <v>0.45</v>
      </c>
      <c r="AS266" s="39">
        <v>0.55000000000000004</v>
      </c>
      <c r="AT266" s="39">
        <v>0.14000000000000001</v>
      </c>
      <c r="AU266" s="39">
        <v>0.28000000000000003</v>
      </c>
      <c r="AV266" s="39">
        <v>0.41</v>
      </c>
      <c r="AW266" s="39">
        <v>0.17</v>
      </c>
      <c r="AX266" s="39">
        <v>0.38</v>
      </c>
      <c r="AY266" s="39">
        <v>0.28000000000000003</v>
      </c>
      <c r="AZ266" s="39">
        <v>0.28000000000000003</v>
      </c>
      <c r="BA266" s="39">
        <v>0.21</v>
      </c>
      <c r="BB266" s="39">
        <v>0.79</v>
      </c>
      <c r="BC266" s="39">
        <v>0.45</v>
      </c>
      <c r="BD266" s="39">
        <v>0.59</v>
      </c>
      <c r="BE266" s="39">
        <v>0.66</v>
      </c>
      <c r="BF266" s="39">
        <v>0.41</v>
      </c>
      <c r="BG266" s="39">
        <v>0.52</v>
      </c>
      <c r="BH266" s="39">
        <v>0.21</v>
      </c>
      <c r="BI266" s="39">
        <v>0.41</v>
      </c>
      <c r="BJ266" s="39">
        <v>0.28000000000000003</v>
      </c>
      <c r="BK266" s="39">
        <v>0.72</v>
      </c>
      <c r="BL266" s="39">
        <v>0.66</v>
      </c>
      <c r="BM266" s="39">
        <v>0.52</v>
      </c>
      <c r="BN266" s="39">
        <v>0.41</v>
      </c>
      <c r="BO266" s="39">
        <v>0.24</v>
      </c>
      <c r="BP266" s="39">
        <v>0.79</v>
      </c>
      <c r="BQ266" s="39">
        <v>0.62</v>
      </c>
      <c r="BR266" s="39">
        <v>0.34</v>
      </c>
      <c r="BS266" s="39">
        <v>0.28000000000000003</v>
      </c>
      <c r="BT266" s="39">
        <v>0.1</v>
      </c>
      <c r="BU266" s="39">
        <v>0.69</v>
      </c>
      <c r="BV266" s="39">
        <v>0.21</v>
      </c>
      <c r="BW266" s="39">
        <v>0.17</v>
      </c>
      <c r="BX266" s="39">
        <v>0.1</v>
      </c>
      <c r="BY266" s="39">
        <v>0.38</v>
      </c>
      <c r="BZ266" s="39">
        <v>0.41</v>
      </c>
      <c r="CA266" s="39">
        <v>0.24</v>
      </c>
      <c r="CB266" s="39">
        <v>0.1</v>
      </c>
      <c r="CC266" s="39">
        <v>0.4</v>
      </c>
      <c r="CD266" s="39">
        <v>0.39</v>
      </c>
      <c r="CE266" s="39">
        <v>0.47</v>
      </c>
      <c r="CF266" s="39">
        <v>0.27</v>
      </c>
    </row>
    <row r="267" spans="1:84" x14ac:dyDescent="0.25">
      <c r="A267" s="31" t="str">
        <f t="shared" si="4"/>
        <v>ESCOLA MUNICIPAL PROF JOSE RIBAMAR BARBOSA5º anoA</v>
      </c>
      <c r="B267" s="31" t="s">
        <v>318</v>
      </c>
      <c r="C267" s="31" t="s">
        <v>428</v>
      </c>
      <c r="D267" s="31" t="s">
        <v>414</v>
      </c>
      <c r="E267" s="31" t="s">
        <v>217</v>
      </c>
      <c r="F267" s="31" t="s">
        <v>87</v>
      </c>
      <c r="G267" s="42">
        <v>21</v>
      </c>
      <c r="H267" s="42">
        <v>21</v>
      </c>
      <c r="I267" s="42">
        <v>24</v>
      </c>
      <c r="J267" s="42">
        <v>24</v>
      </c>
      <c r="K267" s="39">
        <v>0.19</v>
      </c>
      <c r="L267" s="39">
        <v>0.35</v>
      </c>
      <c r="M267" s="39">
        <v>0.08</v>
      </c>
      <c r="N267" s="39">
        <v>0.27</v>
      </c>
      <c r="O267" s="39">
        <v>0.35</v>
      </c>
      <c r="P267" s="39">
        <v>0.35</v>
      </c>
      <c r="Q267" s="39">
        <v>0.19</v>
      </c>
      <c r="R267" s="39">
        <v>0.31</v>
      </c>
      <c r="S267" s="39">
        <v>0.23</v>
      </c>
      <c r="T267" s="39">
        <v>0.54</v>
      </c>
      <c r="U267" s="39">
        <v>0.46</v>
      </c>
      <c r="V267" s="39">
        <v>0.35</v>
      </c>
      <c r="W267" s="39">
        <v>0.19</v>
      </c>
      <c r="X267" s="39">
        <v>0.46</v>
      </c>
      <c r="Y267" s="39">
        <v>0.35</v>
      </c>
      <c r="Z267" s="39">
        <v>0.35</v>
      </c>
      <c r="AA267" s="39">
        <v>0.38</v>
      </c>
      <c r="AB267" s="39">
        <v>0.27</v>
      </c>
      <c r="AC267" s="39">
        <v>0.12</v>
      </c>
      <c r="AD267" s="39">
        <v>0.38</v>
      </c>
      <c r="AE267" s="39">
        <v>0.46</v>
      </c>
      <c r="AF267" s="39">
        <v>0.38</v>
      </c>
      <c r="AG267" s="39">
        <v>0.27</v>
      </c>
      <c r="AH267" s="39">
        <v>0.08</v>
      </c>
      <c r="AI267" s="39">
        <v>0.31</v>
      </c>
      <c r="AJ267" s="39">
        <v>0.46</v>
      </c>
      <c r="AK267" s="39">
        <v>0.54</v>
      </c>
      <c r="AL267" s="39">
        <v>0.38</v>
      </c>
      <c r="AM267" s="39">
        <v>0.42</v>
      </c>
      <c r="AN267" s="39">
        <v>0.31</v>
      </c>
      <c r="AO267" s="39">
        <v>0.08</v>
      </c>
      <c r="AP267" s="39">
        <v>0.08</v>
      </c>
      <c r="AQ267" s="39">
        <v>0.5</v>
      </c>
      <c r="AR267" s="39">
        <v>0.38</v>
      </c>
      <c r="AS267" s="39">
        <v>0.42</v>
      </c>
      <c r="AT267" s="39">
        <v>0.15</v>
      </c>
      <c r="AU267" s="39">
        <v>0.15</v>
      </c>
      <c r="AV267" s="39">
        <v>0.35</v>
      </c>
      <c r="AW267" s="39">
        <v>0.19</v>
      </c>
      <c r="AX267" s="39">
        <v>0.23</v>
      </c>
      <c r="AY267" s="39">
        <v>0.46</v>
      </c>
      <c r="AZ267" s="39">
        <v>0.42</v>
      </c>
      <c r="BA267" s="39">
        <v>0.31</v>
      </c>
      <c r="BB267" s="39">
        <v>0.62</v>
      </c>
      <c r="BC267" s="39">
        <v>0.35</v>
      </c>
      <c r="BD267" s="39">
        <v>0.46</v>
      </c>
      <c r="BE267" s="39">
        <v>0.5</v>
      </c>
      <c r="BF267" s="39">
        <v>0.42</v>
      </c>
      <c r="BG267" s="39">
        <v>0.27</v>
      </c>
      <c r="BH267" s="39">
        <v>0.12</v>
      </c>
      <c r="BI267" s="39">
        <v>0.57999999999999996</v>
      </c>
      <c r="BJ267" s="39">
        <v>0.23</v>
      </c>
      <c r="BK267" s="39">
        <v>0.46</v>
      </c>
      <c r="BL267" s="39">
        <v>0.54</v>
      </c>
      <c r="BM267" s="39">
        <v>0.38</v>
      </c>
      <c r="BN267" s="39">
        <v>0.27</v>
      </c>
      <c r="BO267" s="39">
        <v>0.23</v>
      </c>
      <c r="BP267" s="39">
        <v>0.65</v>
      </c>
      <c r="BQ267" s="39">
        <v>0.46</v>
      </c>
      <c r="BR267" s="39">
        <v>0.27</v>
      </c>
      <c r="BS267" s="39">
        <v>0.31</v>
      </c>
      <c r="BT267" s="39">
        <v>0.27</v>
      </c>
      <c r="BU267" s="39">
        <v>0.65</v>
      </c>
      <c r="BV267" s="39">
        <v>0.19</v>
      </c>
      <c r="BW267" s="39">
        <v>0.46</v>
      </c>
      <c r="BX267" s="39">
        <v>0.35</v>
      </c>
      <c r="BY267" s="39">
        <v>0.23</v>
      </c>
      <c r="BZ267" s="39">
        <v>0.19</v>
      </c>
      <c r="CA267" s="39">
        <v>0.15</v>
      </c>
      <c r="CB267" s="39">
        <v>0.15</v>
      </c>
      <c r="CC267" s="39">
        <v>0.31</v>
      </c>
      <c r="CD267" s="39">
        <v>0.31</v>
      </c>
      <c r="CE267" s="39">
        <v>0.4</v>
      </c>
      <c r="CF267" s="39">
        <v>0.3</v>
      </c>
    </row>
    <row r="268" spans="1:84" x14ac:dyDescent="0.25">
      <c r="A268" s="31" t="str">
        <f t="shared" si="4"/>
        <v>ESCOLA MUNICIPAL PROF JOSE RIBAMAR BARBOSA5º anoB</v>
      </c>
      <c r="B268" s="31" t="s">
        <v>318</v>
      </c>
      <c r="C268" s="31" t="s">
        <v>428</v>
      </c>
      <c r="D268" s="31" t="s">
        <v>414</v>
      </c>
      <c r="E268" s="31" t="s">
        <v>217</v>
      </c>
      <c r="F268" s="31" t="s">
        <v>100</v>
      </c>
      <c r="G268" s="42">
        <v>8</v>
      </c>
      <c r="H268" s="42">
        <v>8</v>
      </c>
      <c r="I268" s="42">
        <v>11</v>
      </c>
      <c r="J268" s="42">
        <v>11</v>
      </c>
      <c r="K268" s="39">
        <v>0.27</v>
      </c>
      <c r="L268" s="39">
        <v>0.45</v>
      </c>
      <c r="M268" s="39">
        <v>0.18</v>
      </c>
      <c r="N268" s="39">
        <v>0.09</v>
      </c>
      <c r="O268" s="39">
        <v>0.55000000000000004</v>
      </c>
      <c r="P268" s="39">
        <v>0.27</v>
      </c>
      <c r="Q268" s="39">
        <v>0.18</v>
      </c>
      <c r="R268" s="39">
        <v>0.27</v>
      </c>
      <c r="S268" s="39">
        <v>0.36</v>
      </c>
      <c r="T268" s="39">
        <v>0.36</v>
      </c>
      <c r="U268" s="39">
        <v>0.09</v>
      </c>
      <c r="V268" s="39">
        <v>0.18</v>
      </c>
      <c r="W268" s="39">
        <v>0.36</v>
      </c>
      <c r="X268" s="39">
        <v>0.55000000000000004</v>
      </c>
      <c r="Y268" s="39">
        <v>0.27</v>
      </c>
      <c r="Z268" s="39">
        <v>0.36</v>
      </c>
      <c r="AA268" s="39">
        <v>0.36</v>
      </c>
      <c r="AB268" s="39">
        <v>0.18</v>
      </c>
      <c r="AC268" s="39">
        <v>0.36</v>
      </c>
      <c r="AD268" s="39">
        <v>0.36</v>
      </c>
      <c r="AE268" s="39">
        <v>0.55000000000000004</v>
      </c>
      <c r="AF268" s="39">
        <v>0.55000000000000004</v>
      </c>
      <c r="AG268" s="39">
        <v>0.36</v>
      </c>
      <c r="AH268" s="39">
        <v>0.27</v>
      </c>
      <c r="AI268" s="39">
        <v>0.55000000000000004</v>
      </c>
      <c r="AJ268" s="39">
        <v>0.27</v>
      </c>
      <c r="AK268" s="39">
        <v>0.45</v>
      </c>
      <c r="AL268" s="39">
        <v>0.45</v>
      </c>
      <c r="AM268" s="39">
        <v>0.36</v>
      </c>
      <c r="AN268" s="39">
        <v>0.18</v>
      </c>
      <c r="AO268" s="39">
        <v>0.18</v>
      </c>
      <c r="AP268" s="39">
        <v>0.09</v>
      </c>
      <c r="AQ268" s="39">
        <v>0.18</v>
      </c>
      <c r="AR268" s="39">
        <v>0.27</v>
      </c>
      <c r="AS268" s="39">
        <v>0.36</v>
      </c>
      <c r="AT268" s="39">
        <v>0.18</v>
      </c>
      <c r="AU268" s="39">
        <v>0.55000000000000004</v>
      </c>
      <c r="AV268" s="39">
        <v>0.27</v>
      </c>
      <c r="AW268" s="39">
        <v>0.18</v>
      </c>
      <c r="AX268" s="39">
        <v>0.36</v>
      </c>
      <c r="AY268" s="39">
        <v>0.45</v>
      </c>
      <c r="AZ268" s="39">
        <v>0.18</v>
      </c>
      <c r="BA268" s="39">
        <v>0.18</v>
      </c>
      <c r="BB268" s="39">
        <v>0.55000000000000004</v>
      </c>
      <c r="BC268" s="39">
        <v>0.36</v>
      </c>
      <c r="BD268" s="39">
        <v>0.64</v>
      </c>
      <c r="BE268" s="39">
        <v>0.64</v>
      </c>
      <c r="BF268" s="39">
        <v>0.45</v>
      </c>
      <c r="BG268" s="39">
        <v>0.18</v>
      </c>
      <c r="BH268" s="39">
        <v>0</v>
      </c>
      <c r="BI268" s="39">
        <v>0.45</v>
      </c>
      <c r="BJ268" s="39">
        <v>0</v>
      </c>
      <c r="BK268" s="39">
        <v>0.18</v>
      </c>
      <c r="BL268" s="39">
        <v>0.36</v>
      </c>
      <c r="BM268" s="39">
        <v>0.64</v>
      </c>
      <c r="BN268" s="39">
        <v>0.55000000000000004</v>
      </c>
      <c r="BO268" s="39">
        <v>0.36</v>
      </c>
      <c r="BP268" s="39">
        <v>0.64</v>
      </c>
      <c r="BQ268" s="39">
        <v>0.27</v>
      </c>
      <c r="BR268" s="39">
        <v>0.45</v>
      </c>
      <c r="BS268" s="39">
        <v>0.27</v>
      </c>
      <c r="BT268" s="39">
        <v>0.09</v>
      </c>
      <c r="BU268" s="39">
        <v>0.55000000000000004</v>
      </c>
      <c r="BV268" s="39">
        <v>0.09</v>
      </c>
      <c r="BW268" s="39">
        <v>0.09</v>
      </c>
      <c r="BX268" s="39">
        <v>0.36</v>
      </c>
      <c r="BY268" s="39">
        <v>0.36</v>
      </c>
      <c r="BZ268" s="39">
        <v>0.45</v>
      </c>
      <c r="CA268" s="39">
        <v>0.09</v>
      </c>
      <c r="CB268" s="39">
        <v>0.09</v>
      </c>
      <c r="CC268" s="39">
        <v>0.3</v>
      </c>
      <c r="CD268" s="39">
        <v>0.33</v>
      </c>
      <c r="CE268" s="39">
        <v>0.38</v>
      </c>
      <c r="CF268" s="39">
        <v>0.25</v>
      </c>
    </row>
    <row r="269" spans="1:84" x14ac:dyDescent="0.25">
      <c r="A269" s="31" t="str">
        <f t="shared" si="4"/>
        <v>ESCOLA MUNICIPAL ISABEL CARLOS WANDERLEY5º anoA</v>
      </c>
      <c r="B269" s="31" t="s">
        <v>318</v>
      </c>
      <c r="C269" s="31" t="s">
        <v>428</v>
      </c>
      <c r="D269" s="31" t="s">
        <v>521</v>
      </c>
      <c r="E269" s="31" t="s">
        <v>217</v>
      </c>
      <c r="F269" s="31" t="s">
        <v>87</v>
      </c>
      <c r="G269" s="42">
        <v>23</v>
      </c>
      <c r="H269" s="42">
        <v>23</v>
      </c>
      <c r="I269" s="42">
        <v>21</v>
      </c>
      <c r="J269" s="42">
        <v>21</v>
      </c>
      <c r="K269" s="39">
        <v>0.17</v>
      </c>
      <c r="L269" s="39">
        <v>0.21</v>
      </c>
      <c r="M269" s="39">
        <v>0.21</v>
      </c>
      <c r="N269" s="39">
        <v>0.17</v>
      </c>
      <c r="O269" s="39">
        <v>0.25</v>
      </c>
      <c r="P269" s="39">
        <v>0.08</v>
      </c>
      <c r="Q269" s="39">
        <v>0.17</v>
      </c>
      <c r="R269" s="39">
        <v>0.13</v>
      </c>
      <c r="S269" s="39">
        <v>0.33</v>
      </c>
      <c r="T269" s="39">
        <v>0.46</v>
      </c>
      <c r="U269" s="39">
        <v>0.38</v>
      </c>
      <c r="V269" s="39">
        <v>0.25</v>
      </c>
      <c r="W269" s="39">
        <v>0.21</v>
      </c>
      <c r="X269" s="39">
        <v>0.38</v>
      </c>
      <c r="Y269" s="39">
        <v>0.33</v>
      </c>
      <c r="Z269" s="39">
        <v>0.21</v>
      </c>
      <c r="AA269" s="39">
        <v>0.33</v>
      </c>
      <c r="AB269" s="39">
        <v>0.28999999999999998</v>
      </c>
      <c r="AC269" s="39">
        <v>0.13</v>
      </c>
      <c r="AD269" s="39">
        <v>0.54</v>
      </c>
      <c r="AE269" s="39">
        <v>0.46</v>
      </c>
      <c r="AF269" s="39">
        <v>0.42</v>
      </c>
      <c r="AG269" s="39">
        <v>0.21</v>
      </c>
      <c r="AH269" s="39">
        <v>0.04</v>
      </c>
      <c r="AI269" s="39">
        <v>0.33</v>
      </c>
      <c r="AJ269" s="39">
        <v>0.54</v>
      </c>
      <c r="AK269" s="39">
        <v>0.46</v>
      </c>
      <c r="AL269" s="39">
        <v>0.42</v>
      </c>
      <c r="AM269" s="39">
        <v>0.28999999999999998</v>
      </c>
      <c r="AN269" s="39">
        <v>0.33</v>
      </c>
      <c r="AO269" s="39">
        <v>0.25</v>
      </c>
      <c r="AP269" s="39">
        <v>0.25</v>
      </c>
      <c r="AQ269" s="39">
        <v>0.38</v>
      </c>
      <c r="AR269" s="39">
        <v>0.21</v>
      </c>
      <c r="AS269" s="39">
        <v>0.46</v>
      </c>
      <c r="AT269" s="39">
        <v>0.21</v>
      </c>
      <c r="AU269" s="39">
        <v>0.33</v>
      </c>
      <c r="AV269" s="39">
        <v>0.25</v>
      </c>
      <c r="AW269" s="39">
        <v>0.28999999999999998</v>
      </c>
      <c r="AX269" s="39">
        <v>0.08</v>
      </c>
      <c r="AY269" s="39">
        <v>0.33</v>
      </c>
      <c r="AZ269" s="39">
        <v>0.21</v>
      </c>
      <c r="BA269" s="39">
        <v>0.21</v>
      </c>
      <c r="BB269" s="39">
        <v>0.5</v>
      </c>
      <c r="BC269" s="39">
        <v>0.21</v>
      </c>
      <c r="BD269" s="39">
        <v>0.54</v>
      </c>
      <c r="BE269" s="39">
        <v>0.54</v>
      </c>
      <c r="BF269" s="39">
        <v>0.21</v>
      </c>
      <c r="BG269" s="39">
        <v>0.21</v>
      </c>
      <c r="BH269" s="39">
        <v>0.08</v>
      </c>
      <c r="BI269" s="39">
        <v>0.33</v>
      </c>
      <c r="BJ269" s="39">
        <v>0.17</v>
      </c>
      <c r="BK269" s="39">
        <v>0.33</v>
      </c>
      <c r="BL269" s="39">
        <v>0.38</v>
      </c>
      <c r="BM269" s="39">
        <v>0.13</v>
      </c>
      <c r="BN269" s="39">
        <v>0.25</v>
      </c>
      <c r="BO269" s="39">
        <v>0.33</v>
      </c>
      <c r="BP269" s="39">
        <v>0.54</v>
      </c>
      <c r="BQ269" s="39">
        <v>0.25</v>
      </c>
      <c r="BR269" s="39">
        <v>0.25</v>
      </c>
      <c r="BS269" s="39">
        <v>0.46</v>
      </c>
      <c r="BT269" s="39">
        <v>0.04</v>
      </c>
      <c r="BU269" s="39">
        <v>0.46</v>
      </c>
      <c r="BV269" s="39">
        <v>0.28999999999999998</v>
      </c>
      <c r="BW269" s="39">
        <v>0.13</v>
      </c>
      <c r="BX269" s="39">
        <v>0.21</v>
      </c>
      <c r="BY269" s="39">
        <v>0.25</v>
      </c>
      <c r="BZ269" s="39">
        <v>0.13</v>
      </c>
      <c r="CA269" s="39">
        <v>0.25</v>
      </c>
      <c r="CB269" s="39">
        <v>0.25</v>
      </c>
      <c r="CC269" s="39">
        <v>0.26</v>
      </c>
      <c r="CD269" s="39">
        <v>0.31</v>
      </c>
      <c r="CE269" s="39">
        <v>0.3</v>
      </c>
      <c r="CF269" s="39">
        <v>0.25</v>
      </c>
    </row>
    <row r="270" spans="1:84" x14ac:dyDescent="0.25">
      <c r="A270" s="31" t="str">
        <f t="shared" si="4"/>
        <v>ESCOLA MUNICIPAL ISABEL CARLOS WANDERLEY5º anoB</v>
      </c>
      <c r="B270" s="31" t="s">
        <v>318</v>
      </c>
      <c r="C270" s="31" t="s">
        <v>428</v>
      </c>
      <c r="D270" s="31" t="s">
        <v>521</v>
      </c>
      <c r="E270" s="31" t="s">
        <v>217</v>
      </c>
      <c r="F270" s="31" t="s">
        <v>100</v>
      </c>
      <c r="G270" s="42">
        <v>22</v>
      </c>
      <c r="H270" s="42">
        <v>22</v>
      </c>
      <c r="I270" s="42">
        <v>22</v>
      </c>
      <c r="J270" s="42">
        <v>22</v>
      </c>
      <c r="K270" s="39">
        <v>0.25</v>
      </c>
      <c r="L270" s="39">
        <v>0.38</v>
      </c>
      <c r="M270" s="39">
        <v>0.25</v>
      </c>
      <c r="N270" s="39">
        <v>0.28999999999999998</v>
      </c>
      <c r="O270" s="39">
        <v>0.28999999999999998</v>
      </c>
      <c r="P270" s="39">
        <v>0.13</v>
      </c>
      <c r="Q270" s="39">
        <v>0.33</v>
      </c>
      <c r="R270" s="39">
        <v>0.38</v>
      </c>
      <c r="S270" s="39">
        <v>0.38</v>
      </c>
      <c r="T270" s="39">
        <v>0.21</v>
      </c>
      <c r="U270" s="39">
        <v>0.42</v>
      </c>
      <c r="V270" s="39">
        <v>0.25</v>
      </c>
      <c r="W270" s="39">
        <v>0.25</v>
      </c>
      <c r="X270" s="39">
        <v>0.46</v>
      </c>
      <c r="Y270" s="39">
        <v>0.46</v>
      </c>
      <c r="Z270" s="39">
        <v>0.28999999999999998</v>
      </c>
      <c r="AA270" s="39">
        <v>0.25</v>
      </c>
      <c r="AB270" s="39">
        <v>0.33</v>
      </c>
      <c r="AC270" s="39">
        <v>0.28999999999999998</v>
      </c>
      <c r="AD270" s="39">
        <v>0.5</v>
      </c>
      <c r="AE270" s="39">
        <v>0.63</v>
      </c>
      <c r="AF270" s="39">
        <v>0.5</v>
      </c>
      <c r="AG270" s="39">
        <v>0.17</v>
      </c>
      <c r="AH270" s="39">
        <v>0.08</v>
      </c>
      <c r="AI270" s="39">
        <v>0.33</v>
      </c>
      <c r="AJ270" s="39">
        <v>0.5</v>
      </c>
      <c r="AK270" s="39">
        <v>0.63</v>
      </c>
      <c r="AL270" s="39">
        <v>0.28999999999999998</v>
      </c>
      <c r="AM270" s="39">
        <v>0.54</v>
      </c>
      <c r="AN270" s="39">
        <v>0.17</v>
      </c>
      <c r="AO270" s="39">
        <v>0.28999999999999998</v>
      </c>
      <c r="AP270" s="39">
        <v>0.13</v>
      </c>
      <c r="AQ270" s="39">
        <v>0.38</v>
      </c>
      <c r="AR270" s="39">
        <v>0.13</v>
      </c>
      <c r="AS270" s="39">
        <v>0.54</v>
      </c>
      <c r="AT270" s="39">
        <v>0.25</v>
      </c>
      <c r="AU270" s="39">
        <v>0.17</v>
      </c>
      <c r="AV270" s="39">
        <v>0.42</v>
      </c>
      <c r="AW270" s="39">
        <v>0.17</v>
      </c>
      <c r="AX270" s="39">
        <v>0.25</v>
      </c>
      <c r="AY270" s="39">
        <v>0.21</v>
      </c>
      <c r="AZ270" s="39">
        <v>0.33</v>
      </c>
      <c r="BA270" s="39">
        <v>0.21</v>
      </c>
      <c r="BB270" s="39">
        <v>0.5</v>
      </c>
      <c r="BC270" s="39">
        <v>0.08</v>
      </c>
      <c r="BD270" s="39">
        <v>0.5</v>
      </c>
      <c r="BE270" s="39">
        <v>0.5</v>
      </c>
      <c r="BF270" s="39">
        <v>0.33</v>
      </c>
      <c r="BG270" s="39">
        <v>0.21</v>
      </c>
      <c r="BH270" s="39">
        <v>0.21</v>
      </c>
      <c r="BI270" s="39">
        <v>0.42</v>
      </c>
      <c r="BJ270" s="39">
        <v>0.28999999999999998</v>
      </c>
      <c r="BK270" s="39">
        <v>0.5</v>
      </c>
      <c r="BL270" s="39">
        <v>0.33</v>
      </c>
      <c r="BM270" s="39">
        <v>0.21</v>
      </c>
      <c r="BN270" s="39">
        <v>0.25</v>
      </c>
      <c r="BO270" s="39">
        <v>0.21</v>
      </c>
      <c r="BP270" s="39">
        <v>0.46</v>
      </c>
      <c r="BQ270" s="39">
        <v>0.38</v>
      </c>
      <c r="BR270" s="39">
        <v>0.57999999999999996</v>
      </c>
      <c r="BS270" s="39">
        <v>0.28999999999999998</v>
      </c>
      <c r="BT270" s="39">
        <v>0</v>
      </c>
      <c r="BU270" s="39">
        <v>0.46</v>
      </c>
      <c r="BV270" s="39">
        <v>0.28999999999999998</v>
      </c>
      <c r="BW270" s="39">
        <v>0.21</v>
      </c>
      <c r="BX270" s="39">
        <v>0.13</v>
      </c>
      <c r="BY270" s="39">
        <v>0.42</v>
      </c>
      <c r="BZ270" s="39">
        <v>0.13</v>
      </c>
      <c r="CA270" s="39">
        <v>0.21</v>
      </c>
      <c r="CB270" s="39">
        <v>0.21</v>
      </c>
      <c r="CC270" s="39">
        <v>0.32</v>
      </c>
      <c r="CD270" s="39">
        <v>0.33</v>
      </c>
      <c r="CE270" s="39">
        <v>0.34</v>
      </c>
      <c r="CF270" s="39">
        <v>0.23</v>
      </c>
    </row>
    <row r="271" spans="1:84" x14ac:dyDescent="0.25">
      <c r="A271" s="31" t="str">
        <f t="shared" si="4"/>
        <v>ESCOLA MUNICIPAL ABRAO JOSE DE MELO5º anoB</v>
      </c>
      <c r="B271" s="31" t="s">
        <v>318</v>
      </c>
      <c r="C271" s="31" t="s">
        <v>607</v>
      </c>
      <c r="D271" s="31" t="s">
        <v>520</v>
      </c>
      <c r="E271" s="31" t="s">
        <v>217</v>
      </c>
      <c r="F271" s="31" t="s">
        <v>100</v>
      </c>
      <c r="G271" s="42">
        <v>31</v>
      </c>
      <c r="H271" s="42">
        <v>31</v>
      </c>
      <c r="I271" s="42">
        <v>31</v>
      </c>
      <c r="J271" s="42">
        <v>31</v>
      </c>
      <c r="K271" s="39">
        <v>0.26</v>
      </c>
      <c r="L271" s="39">
        <v>0.52</v>
      </c>
      <c r="M271" s="39">
        <v>0.39</v>
      </c>
      <c r="N271" s="39">
        <v>0.26</v>
      </c>
      <c r="O271" s="39">
        <v>0.71</v>
      </c>
      <c r="P271" s="39">
        <v>0.28999999999999998</v>
      </c>
      <c r="Q271" s="39">
        <v>0.81</v>
      </c>
      <c r="R271" s="39">
        <v>0.77</v>
      </c>
      <c r="S271" s="39">
        <v>0.52</v>
      </c>
      <c r="T271" s="39">
        <v>0.23</v>
      </c>
      <c r="U271" s="39">
        <v>0.42</v>
      </c>
      <c r="V271" s="39">
        <v>0.35</v>
      </c>
      <c r="W271" s="39">
        <v>0.42</v>
      </c>
      <c r="X271" s="39">
        <v>0.55000000000000004</v>
      </c>
      <c r="Y271" s="39">
        <v>0.42</v>
      </c>
      <c r="Z271" s="39">
        <v>0.48</v>
      </c>
      <c r="AA271" s="39">
        <v>0.57999999999999996</v>
      </c>
      <c r="AB271" s="39">
        <v>0.16</v>
      </c>
      <c r="AC271" s="39">
        <v>0.19</v>
      </c>
      <c r="AD271" s="39">
        <v>0.68</v>
      </c>
      <c r="AE271" s="39">
        <v>0.48</v>
      </c>
      <c r="AF271" s="39">
        <v>0.45</v>
      </c>
      <c r="AG271" s="39">
        <v>0.16</v>
      </c>
      <c r="AH271" s="39">
        <v>0.19</v>
      </c>
      <c r="AI271" s="39">
        <v>0.26</v>
      </c>
      <c r="AJ271" s="39">
        <v>0.42</v>
      </c>
      <c r="AK271" s="39">
        <v>0.35</v>
      </c>
      <c r="AL271" s="39">
        <v>0.28999999999999998</v>
      </c>
      <c r="AM271" s="39">
        <v>0.42</v>
      </c>
      <c r="AN271" s="39">
        <v>0.13</v>
      </c>
      <c r="AO271" s="39">
        <v>0.28999999999999998</v>
      </c>
      <c r="AP271" s="39">
        <v>0.1</v>
      </c>
      <c r="AQ271" s="39">
        <v>0.39</v>
      </c>
      <c r="AR271" s="39">
        <v>0.32</v>
      </c>
      <c r="AS271" s="39">
        <v>0.42</v>
      </c>
      <c r="AT271" s="39">
        <v>0.28999999999999998</v>
      </c>
      <c r="AU271" s="39">
        <v>0.32</v>
      </c>
      <c r="AV271" s="39">
        <v>0.23</v>
      </c>
      <c r="AW271" s="39">
        <v>0.32</v>
      </c>
      <c r="AX271" s="39">
        <v>0.45</v>
      </c>
      <c r="AY271" s="39">
        <v>0.28999999999999998</v>
      </c>
      <c r="AZ271" s="39">
        <v>0.13</v>
      </c>
      <c r="BA271" s="39">
        <v>0.28999999999999998</v>
      </c>
      <c r="BB271" s="39">
        <v>0.71</v>
      </c>
      <c r="BC271" s="39">
        <v>0.32</v>
      </c>
      <c r="BD271" s="39">
        <v>0.71</v>
      </c>
      <c r="BE271" s="39">
        <v>0.68</v>
      </c>
      <c r="BF271" s="39">
        <v>0.48</v>
      </c>
      <c r="BG271" s="39">
        <v>0.39</v>
      </c>
      <c r="BH271" s="39">
        <v>0.13</v>
      </c>
      <c r="BI271" s="39">
        <v>0.39</v>
      </c>
      <c r="BJ271" s="39">
        <v>0.23</v>
      </c>
      <c r="BK271" s="39">
        <v>0.35</v>
      </c>
      <c r="BL271" s="39">
        <v>0.55000000000000004</v>
      </c>
      <c r="BM271" s="39">
        <v>0.39</v>
      </c>
      <c r="BN271" s="39">
        <v>0.19</v>
      </c>
      <c r="BO271" s="39">
        <v>0.23</v>
      </c>
      <c r="BP271" s="39">
        <v>0.77</v>
      </c>
      <c r="BQ271" s="39">
        <v>0.61</v>
      </c>
      <c r="BR271" s="39">
        <v>0.19</v>
      </c>
      <c r="BS271" s="39">
        <v>0.28999999999999998</v>
      </c>
      <c r="BT271" s="39">
        <v>0.16</v>
      </c>
      <c r="BU271" s="39">
        <v>0.68</v>
      </c>
      <c r="BV271" s="39">
        <v>0.68</v>
      </c>
      <c r="BW271" s="39">
        <v>0.26</v>
      </c>
      <c r="BX271" s="39">
        <v>0.03</v>
      </c>
      <c r="BY271" s="39">
        <v>0.28999999999999998</v>
      </c>
      <c r="BZ271" s="39">
        <v>0.16</v>
      </c>
      <c r="CA271" s="39">
        <v>0.23</v>
      </c>
      <c r="CB271" s="39">
        <v>0.13</v>
      </c>
      <c r="CC271" s="39">
        <v>0.45</v>
      </c>
      <c r="CD271" s="39">
        <v>0.31</v>
      </c>
      <c r="CE271" s="39">
        <v>0.4</v>
      </c>
      <c r="CF271" s="39">
        <v>0.28999999999999998</v>
      </c>
    </row>
    <row r="272" spans="1:84" x14ac:dyDescent="0.25">
      <c r="A272" s="31" t="str">
        <f t="shared" si="4"/>
        <v>ESCOLA MUNICIPAL VEREADOR JOSE PINTO5º ano5º ANO A MAT</v>
      </c>
      <c r="B272" s="31" t="s">
        <v>318</v>
      </c>
      <c r="C272" s="31" t="s">
        <v>592</v>
      </c>
      <c r="D272" s="31" t="s">
        <v>450</v>
      </c>
      <c r="E272" s="31" t="s">
        <v>217</v>
      </c>
      <c r="F272" s="31" t="s">
        <v>522</v>
      </c>
      <c r="G272" s="42">
        <v>6</v>
      </c>
      <c r="H272" s="42">
        <v>6</v>
      </c>
      <c r="I272" s="42">
        <v>6</v>
      </c>
      <c r="J272" s="42">
        <v>6</v>
      </c>
      <c r="K272" s="39">
        <v>0.17</v>
      </c>
      <c r="L272" s="39">
        <v>0.17</v>
      </c>
      <c r="M272" s="39">
        <v>0.17</v>
      </c>
      <c r="N272" s="39">
        <v>0</v>
      </c>
      <c r="O272" s="39">
        <v>0.17</v>
      </c>
      <c r="P272" s="39">
        <v>0.17</v>
      </c>
      <c r="Q272" s="39">
        <v>0.17</v>
      </c>
      <c r="R272" s="39">
        <v>0</v>
      </c>
      <c r="S272" s="39">
        <v>0.67</v>
      </c>
      <c r="T272" s="39">
        <v>0.17</v>
      </c>
      <c r="U272" s="39">
        <v>0.67</v>
      </c>
      <c r="V272" s="39">
        <v>0.17</v>
      </c>
      <c r="W272" s="39">
        <v>0.33</v>
      </c>
      <c r="X272" s="39">
        <v>0.33</v>
      </c>
      <c r="Y272" s="39">
        <v>0</v>
      </c>
      <c r="Z272" s="39">
        <v>0.17</v>
      </c>
      <c r="AA272" s="39">
        <v>0.5</v>
      </c>
      <c r="AB272" s="39">
        <v>0</v>
      </c>
      <c r="AC272" s="39">
        <v>0.5</v>
      </c>
      <c r="AD272" s="39">
        <v>0.5</v>
      </c>
      <c r="AE272" s="39">
        <v>0.5</v>
      </c>
      <c r="AF272" s="39">
        <v>0.5</v>
      </c>
      <c r="AG272" s="39">
        <v>0.17</v>
      </c>
      <c r="AH272" s="39">
        <v>0.17</v>
      </c>
      <c r="AI272" s="39">
        <v>0</v>
      </c>
      <c r="AJ272" s="39">
        <v>0.83</v>
      </c>
      <c r="AK272" s="39">
        <v>0.83</v>
      </c>
      <c r="AL272" s="39">
        <v>0.33</v>
      </c>
      <c r="AM272" s="39">
        <v>0.5</v>
      </c>
      <c r="AN272" s="39">
        <v>0.33</v>
      </c>
      <c r="AO272" s="39">
        <v>0</v>
      </c>
      <c r="AP272" s="39">
        <v>0</v>
      </c>
      <c r="AQ272" s="39">
        <v>0.17</v>
      </c>
      <c r="AR272" s="39">
        <v>0.5</v>
      </c>
      <c r="AS272" s="39">
        <v>0.67</v>
      </c>
      <c r="AT272" s="39">
        <v>0</v>
      </c>
      <c r="AU272" s="39">
        <v>0.17</v>
      </c>
      <c r="AV272" s="39">
        <v>0.33</v>
      </c>
      <c r="AW272" s="39">
        <v>0</v>
      </c>
      <c r="AX272" s="39">
        <v>0.67</v>
      </c>
      <c r="AY272" s="39">
        <v>0</v>
      </c>
      <c r="AZ272" s="39">
        <v>0.5</v>
      </c>
      <c r="BA272" s="39">
        <v>0</v>
      </c>
      <c r="BB272" s="39">
        <v>0.83</v>
      </c>
      <c r="BC272" s="39">
        <v>0.33</v>
      </c>
      <c r="BD272" s="39">
        <v>0.67</v>
      </c>
      <c r="BE272" s="39">
        <v>0.5</v>
      </c>
      <c r="BF272" s="39">
        <v>0.33</v>
      </c>
      <c r="BG272" s="39">
        <v>0.17</v>
      </c>
      <c r="BH272" s="39">
        <v>0.17</v>
      </c>
      <c r="BI272" s="39">
        <v>0.17</v>
      </c>
      <c r="BJ272" s="39">
        <v>0</v>
      </c>
      <c r="BK272" s="39">
        <v>0.67</v>
      </c>
      <c r="BL272" s="39">
        <v>0.33</v>
      </c>
      <c r="BM272" s="39">
        <v>0</v>
      </c>
      <c r="BN272" s="39">
        <v>0.33</v>
      </c>
      <c r="BO272" s="39">
        <v>0</v>
      </c>
      <c r="BP272" s="39">
        <v>0.33</v>
      </c>
      <c r="BQ272" s="39">
        <v>0.33</v>
      </c>
      <c r="BR272" s="39">
        <v>0.33</v>
      </c>
      <c r="BS272" s="39">
        <v>0.33</v>
      </c>
      <c r="BT272" s="39">
        <v>0.17</v>
      </c>
      <c r="BU272" s="39">
        <v>0.5</v>
      </c>
      <c r="BV272" s="39">
        <v>0.17</v>
      </c>
      <c r="BW272" s="39">
        <v>0.33</v>
      </c>
      <c r="BX272" s="39">
        <v>0</v>
      </c>
      <c r="BY272" s="39">
        <v>0.17</v>
      </c>
      <c r="BZ272" s="39">
        <v>0.5</v>
      </c>
      <c r="CA272" s="39">
        <v>0.5</v>
      </c>
      <c r="CB272" s="39">
        <v>0.17</v>
      </c>
      <c r="CC272" s="39">
        <v>0.25</v>
      </c>
      <c r="CD272" s="39">
        <v>0.33</v>
      </c>
      <c r="CE272" s="39">
        <v>0.3</v>
      </c>
      <c r="CF272" s="39">
        <v>0.28000000000000003</v>
      </c>
    </row>
    <row r="273" spans="1:84" x14ac:dyDescent="0.25">
      <c r="A273" s="31" t="str">
        <f t="shared" si="4"/>
        <v>ESC MUL ARCHCELINA PACINI VIEIRA5º anoTURMA 21</v>
      </c>
      <c r="B273" s="31" t="s">
        <v>342</v>
      </c>
      <c r="C273" s="31" t="s">
        <v>345</v>
      </c>
      <c r="D273" s="31" t="s">
        <v>346</v>
      </c>
      <c r="E273" s="31" t="s">
        <v>217</v>
      </c>
      <c r="F273" s="31" t="s">
        <v>347</v>
      </c>
      <c r="G273" s="42">
        <v>23</v>
      </c>
      <c r="H273" s="42">
        <v>23</v>
      </c>
      <c r="I273" s="42">
        <v>22</v>
      </c>
      <c r="J273" s="42">
        <v>22</v>
      </c>
      <c r="K273" s="39">
        <v>0.32</v>
      </c>
      <c r="L273" s="39">
        <v>0.2</v>
      </c>
      <c r="M273" s="39">
        <v>0.16</v>
      </c>
      <c r="N273" s="39">
        <v>0.12</v>
      </c>
      <c r="O273" s="39">
        <v>0.44</v>
      </c>
      <c r="P273" s="39">
        <v>0.2</v>
      </c>
      <c r="Q273" s="39">
        <v>0.32</v>
      </c>
      <c r="R273" s="39">
        <v>0.52</v>
      </c>
      <c r="S273" s="39">
        <v>0.36</v>
      </c>
      <c r="T273" s="39">
        <v>0.4</v>
      </c>
      <c r="U273" s="39">
        <v>0.64</v>
      </c>
      <c r="V273" s="39">
        <v>0.36</v>
      </c>
      <c r="W273" s="39">
        <v>0.48</v>
      </c>
      <c r="X273" s="39">
        <v>0.68</v>
      </c>
      <c r="Y273" s="39">
        <v>0.52</v>
      </c>
      <c r="Z273" s="39">
        <v>0.28000000000000003</v>
      </c>
      <c r="AA273" s="39">
        <v>0.32</v>
      </c>
      <c r="AB273" s="39">
        <v>0.16</v>
      </c>
      <c r="AC273" s="39">
        <v>0.12</v>
      </c>
      <c r="AD273" s="39">
        <v>0.72</v>
      </c>
      <c r="AE273" s="39">
        <v>0.6</v>
      </c>
      <c r="AF273" s="39">
        <v>0.72</v>
      </c>
      <c r="AG273" s="39">
        <v>0.16</v>
      </c>
      <c r="AH273" s="39">
        <v>0.04</v>
      </c>
      <c r="AI273" s="39">
        <v>0.48</v>
      </c>
      <c r="AJ273" s="39">
        <v>0.44</v>
      </c>
      <c r="AK273" s="39">
        <v>0.48</v>
      </c>
      <c r="AL273" s="39">
        <v>0.36</v>
      </c>
      <c r="AM273" s="39">
        <v>0.6</v>
      </c>
      <c r="AN273" s="39">
        <v>0.24</v>
      </c>
      <c r="AO273" s="39">
        <v>0.2</v>
      </c>
      <c r="AP273" s="39">
        <v>0.24</v>
      </c>
      <c r="AQ273" s="39">
        <v>0.4</v>
      </c>
      <c r="AR273" s="39">
        <v>0.28000000000000003</v>
      </c>
      <c r="AS273" s="39">
        <v>0.44</v>
      </c>
      <c r="AT273" s="39">
        <v>0.32</v>
      </c>
      <c r="AU273" s="39">
        <v>0.28000000000000003</v>
      </c>
      <c r="AV273" s="39">
        <v>0.36</v>
      </c>
      <c r="AW273" s="39">
        <v>0.24</v>
      </c>
      <c r="AX273" s="39">
        <v>0.36</v>
      </c>
      <c r="AY273" s="39">
        <v>0.08</v>
      </c>
      <c r="AZ273" s="39">
        <v>0.12</v>
      </c>
      <c r="BA273" s="39">
        <v>0.04</v>
      </c>
      <c r="BB273" s="39">
        <v>0.6</v>
      </c>
      <c r="BC273" s="39">
        <v>0.36</v>
      </c>
      <c r="BD273" s="39">
        <v>0.68</v>
      </c>
      <c r="BE273" s="39">
        <v>0.4</v>
      </c>
      <c r="BF273" s="39">
        <v>0.48</v>
      </c>
      <c r="BG273" s="39">
        <v>0.16</v>
      </c>
      <c r="BH273" s="39">
        <v>0.12</v>
      </c>
      <c r="BI273" s="39">
        <v>0.48</v>
      </c>
      <c r="BJ273" s="39">
        <v>0.36</v>
      </c>
      <c r="BK273" s="39">
        <v>0.56000000000000005</v>
      </c>
      <c r="BL273" s="39">
        <v>0.68</v>
      </c>
      <c r="BM273" s="39">
        <v>0.48</v>
      </c>
      <c r="BN273" s="39">
        <v>0.2</v>
      </c>
      <c r="BO273" s="39">
        <v>0.36</v>
      </c>
      <c r="BP273" s="39">
        <v>0.56000000000000005</v>
      </c>
      <c r="BQ273" s="39">
        <v>0.48</v>
      </c>
      <c r="BR273" s="39">
        <v>0.28000000000000003</v>
      </c>
      <c r="BS273" s="39">
        <v>0.2</v>
      </c>
      <c r="BT273" s="39">
        <v>0.12</v>
      </c>
      <c r="BU273" s="39">
        <v>0.56000000000000005</v>
      </c>
      <c r="BV273" s="39">
        <v>0.12</v>
      </c>
      <c r="BW273" s="39">
        <v>0.24</v>
      </c>
      <c r="BX273" s="39">
        <v>0.16</v>
      </c>
      <c r="BY273" s="39">
        <v>0.28000000000000003</v>
      </c>
      <c r="BZ273" s="39">
        <v>0.12</v>
      </c>
      <c r="CA273" s="39">
        <v>0.2</v>
      </c>
      <c r="CB273" s="39">
        <v>0.16</v>
      </c>
      <c r="CC273" s="39">
        <v>0.37</v>
      </c>
      <c r="CD273" s="39">
        <v>0.36</v>
      </c>
      <c r="CE273" s="39">
        <v>0.37</v>
      </c>
      <c r="CF273" s="39">
        <v>0.22</v>
      </c>
    </row>
    <row r="274" spans="1:84" x14ac:dyDescent="0.25">
      <c r="A274" s="31" t="str">
        <f t="shared" si="4"/>
        <v>ESC MUL ARCHCELINA PACINI VIEIRA5º anoTURMA 22</v>
      </c>
      <c r="B274" s="31" t="s">
        <v>342</v>
      </c>
      <c r="C274" s="31" t="s">
        <v>345</v>
      </c>
      <c r="D274" s="31" t="s">
        <v>346</v>
      </c>
      <c r="E274" s="31" t="s">
        <v>217</v>
      </c>
      <c r="F274" s="31" t="s">
        <v>523</v>
      </c>
      <c r="G274" s="42">
        <v>23</v>
      </c>
      <c r="H274" s="42">
        <v>23</v>
      </c>
      <c r="I274" s="42">
        <v>23</v>
      </c>
      <c r="J274" s="42">
        <v>23</v>
      </c>
      <c r="K274" s="39">
        <v>0.22</v>
      </c>
      <c r="L274" s="39">
        <v>0.39</v>
      </c>
      <c r="M274" s="39">
        <v>0.22</v>
      </c>
      <c r="N274" s="39">
        <v>0.26</v>
      </c>
      <c r="O274" s="39">
        <v>0.52</v>
      </c>
      <c r="P274" s="39">
        <v>0.17</v>
      </c>
      <c r="Q274" s="39">
        <v>0.35</v>
      </c>
      <c r="R274" s="39">
        <v>0.43</v>
      </c>
      <c r="S274" s="39">
        <v>0.39</v>
      </c>
      <c r="T274" s="39">
        <v>0.35</v>
      </c>
      <c r="U274" s="39">
        <v>0.43</v>
      </c>
      <c r="V274" s="39">
        <v>0.35</v>
      </c>
      <c r="W274" s="39">
        <v>0.7</v>
      </c>
      <c r="X274" s="39">
        <v>0.74</v>
      </c>
      <c r="Y274" s="39">
        <v>0.61</v>
      </c>
      <c r="Z274" s="39">
        <v>0.48</v>
      </c>
      <c r="AA274" s="39">
        <v>0.56999999999999995</v>
      </c>
      <c r="AB274" s="39">
        <v>0.39</v>
      </c>
      <c r="AC274" s="39">
        <v>0.3</v>
      </c>
      <c r="AD274" s="39">
        <v>0.87</v>
      </c>
      <c r="AE274" s="39">
        <v>0.52</v>
      </c>
      <c r="AF274" s="39">
        <v>0.56999999999999995</v>
      </c>
      <c r="AG274" s="39">
        <v>0.22</v>
      </c>
      <c r="AH274" s="39">
        <v>0.22</v>
      </c>
      <c r="AI274" s="39">
        <v>0.56999999999999995</v>
      </c>
      <c r="AJ274" s="39">
        <v>0.39</v>
      </c>
      <c r="AK274" s="39">
        <v>0.48</v>
      </c>
      <c r="AL274" s="39">
        <v>0.48</v>
      </c>
      <c r="AM274" s="39">
        <v>0.74</v>
      </c>
      <c r="AN274" s="39">
        <v>0.3</v>
      </c>
      <c r="AO274" s="39">
        <v>0.35</v>
      </c>
      <c r="AP274" s="39">
        <v>0.26</v>
      </c>
      <c r="AQ274" s="39">
        <v>0.56999999999999995</v>
      </c>
      <c r="AR274" s="39">
        <v>0.52</v>
      </c>
      <c r="AS274" s="39">
        <v>0.7</v>
      </c>
      <c r="AT274" s="39">
        <v>0.04</v>
      </c>
      <c r="AU274" s="39">
        <v>0.3</v>
      </c>
      <c r="AV274" s="39">
        <v>0.43</v>
      </c>
      <c r="AW274" s="39">
        <v>0.17</v>
      </c>
      <c r="AX274" s="39">
        <v>0.48</v>
      </c>
      <c r="AY274" s="39">
        <v>0.26</v>
      </c>
      <c r="AZ274" s="39">
        <v>0.26</v>
      </c>
      <c r="BA274" s="39">
        <v>0.13</v>
      </c>
      <c r="BB274" s="39">
        <v>0.7</v>
      </c>
      <c r="BC274" s="39">
        <v>0.56999999999999995</v>
      </c>
      <c r="BD274" s="39">
        <v>0.35</v>
      </c>
      <c r="BE274" s="39">
        <v>0.78</v>
      </c>
      <c r="BF274" s="39">
        <v>0.74</v>
      </c>
      <c r="BG274" s="39">
        <v>0.39</v>
      </c>
      <c r="BH274" s="39">
        <v>0.09</v>
      </c>
      <c r="BI274" s="39">
        <v>0.48</v>
      </c>
      <c r="BJ274" s="39">
        <v>0.3</v>
      </c>
      <c r="BK274" s="39">
        <v>0.43</v>
      </c>
      <c r="BL274" s="39">
        <v>0.52</v>
      </c>
      <c r="BM274" s="39">
        <v>0.48</v>
      </c>
      <c r="BN274" s="39">
        <v>0.26</v>
      </c>
      <c r="BO274" s="39">
        <v>0.43</v>
      </c>
      <c r="BP274" s="39">
        <v>0.65</v>
      </c>
      <c r="BQ274" s="39">
        <v>0.52</v>
      </c>
      <c r="BR274" s="39">
        <v>0.48</v>
      </c>
      <c r="BS274" s="39">
        <v>0.17</v>
      </c>
      <c r="BT274" s="39">
        <v>0.3</v>
      </c>
      <c r="BU274" s="39">
        <v>0.7</v>
      </c>
      <c r="BV274" s="39">
        <v>0.39</v>
      </c>
      <c r="BW274" s="39">
        <v>0.09</v>
      </c>
      <c r="BX274" s="39">
        <v>0.22</v>
      </c>
      <c r="BY274" s="39">
        <v>0.3</v>
      </c>
      <c r="BZ274" s="39">
        <v>0.17</v>
      </c>
      <c r="CA274" s="39">
        <v>0.13</v>
      </c>
      <c r="CB274" s="39">
        <v>0.35</v>
      </c>
      <c r="CC274" s="39">
        <v>0.44</v>
      </c>
      <c r="CD274" s="39">
        <v>0.42</v>
      </c>
      <c r="CE274" s="39">
        <v>0.44</v>
      </c>
      <c r="CF274" s="39">
        <v>0.28000000000000003</v>
      </c>
    </row>
    <row r="275" spans="1:84" x14ac:dyDescent="0.25">
      <c r="A275" s="31" t="str">
        <f t="shared" si="4"/>
        <v>ESC MUL ARCHCELINA PACINI VIEIRA5º ano23</v>
      </c>
      <c r="B275" s="31" t="s">
        <v>342</v>
      </c>
      <c r="C275" s="31" t="s">
        <v>345</v>
      </c>
      <c r="D275" s="31" t="s">
        <v>346</v>
      </c>
      <c r="E275" s="31" t="s">
        <v>217</v>
      </c>
      <c r="F275" s="31">
        <v>23</v>
      </c>
      <c r="G275" s="42">
        <v>18</v>
      </c>
      <c r="H275" s="42">
        <v>18</v>
      </c>
      <c r="I275" s="42">
        <v>19</v>
      </c>
      <c r="J275" s="42">
        <v>19</v>
      </c>
      <c r="K275" s="39">
        <v>0.26</v>
      </c>
      <c r="L275" s="39">
        <v>0.21</v>
      </c>
      <c r="M275" s="39">
        <v>0.32</v>
      </c>
      <c r="N275" s="39">
        <v>0.26</v>
      </c>
      <c r="O275" s="39">
        <v>0.32</v>
      </c>
      <c r="P275" s="39">
        <v>0.16</v>
      </c>
      <c r="Q275" s="39">
        <v>0.16</v>
      </c>
      <c r="R275" s="39">
        <v>0.21</v>
      </c>
      <c r="S275" s="39">
        <v>0.37</v>
      </c>
      <c r="T275" s="39">
        <v>0.42</v>
      </c>
      <c r="U275" s="39">
        <v>0.42</v>
      </c>
      <c r="V275" s="39">
        <v>0.26</v>
      </c>
      <c r="W275" s="39">
        <v>0.32</v>
      </c>
      <c r="X275" s="39">
        <v>0.57999999999999996</v>
      </c>
      <c r="Y275" s="39">
        <v>0.26</v>
      </c>
      <c r="Z275" s="39">
        <v>0.42</v>
      </c>
      <c r="AA275" s="39">
        <v>0.57999999999999996</v>
      </c>
      <c r="AB275" s="39">
        <v>0.26</v>
      </c>
      <c r="AC275" s="39">
        <v>0.21</v>
      </c>
      <c r="AD275" s="39">
        <v>0.57999999999999996</v>
      </c>
      <c r="AE275" s="39">
        <v>0.37</v>
      </c>
      <c r="AF275" s="39">
        <v>0.32</v>
      </c>
      <c r="AG275" s="39">
        <v>0.11</v>
      </c>
      <c r="AH275" s="39">
        <v>0.11</v>
      </c>
      <c r="AI275" s="39">
        <v>0.26</v>
      </c>
      <c r="AJ275" s="39">
        <v>0.63</v>
      </c>
      <c r="AK275" s="39">
        <v>0.37</v>
      </c>
      <c r="AL275" s="39">
        <v>0.32</v>
      </c>
      <c r="AM275" s="39">
        <v>0.42</v>
      </c>
      <c r="AN275" s="39">
        <v>0.21</v>
      </c>
      <c r="AO275" s="39">
        <v>0.26</v>
      </c>
      <c r="AP275" s="39">
        <v>0.11</v>
      </c>
      <c r="AQ275" s="39">
        <v>0.32</v>
      </c>
      <c r="AR275" s="39">
        <v>0.32</v>
      </c>
      <c r="AS275" s="39">
        <v>0.57999999999999996</v>
      </c>
      <c r="AT275" s="39">
        <v>0.26</v>
      </c>
      <c r="AU275" s="39">
        <v>0.37</v>
      </c>
      <c r="AV275" s="39">
        <v>0.16</v>
      </c>
      <c r="AW275" s="39">
        <v>0.16</v>
      </c>
      <c r="AX275" s="39">
        <v>0.21</v>
      </c>
      <c r="AY275" s="39">
        <v>0.21</v>
      </c>
      <c r="AZ275" s="39">
        <v>0.11</v>
      </c>
      <c r="BA275" s="39">
        <v>0.21</v>
      </c>
      <c r="BB275" s="39">
        <v>0.47</v>
      </c>
      <c r="BC275" s="39">
        <v>0.42</v>
      </c>
      <c r="BD275" s="39">
        <v>0.57999999999999996</v>
      </c>
      <c r="BE275" s="39">
        <v>0.47</v>
      </c>
      <c r="BF275" s="39">
        <v>0.37</v>
      </c>
      <c r="BG275" s="39">
        <v>0.21</v>
      </c>
      <c r="BH275" s="39">
        <v>0.11</v>
      </c>
      <c r="BI275" s="39">
        <v>0.32</v>
      </c>
      <c r="BJ275" s="39">
        <v>0.26</v>
      </c>
      <c r="BK275" s="39">
        <v>0.32</v>
      </c>
      <c r="BL275" s="39">
        <v>0.32</v>
      </c>
      <c r="BM275" s="39">
        <v>0.32</v>
      </c>
      <c r="BN275" s="39">
        <v>0.37</v>
      </c>
      <c r="BO275" s="39">
        <v>0.32</v>
      </c>
      <c r="BP275" s="39">
        <v>0.68</v>
      </c>
      <c r="BQ275" s="39">
        <v>0.47</v>
      </c>
      <c r="BR275" s="39">
        <v>0.26</v>
      </c>
      <c r="BS275" s="39">
        <v>0.11</v>
      </c>
      <c r="BT275" s="39">
        <v>0.21</v>
      </c>
      <c r="BU275" s="39">
        <v>0.42</v>
      </c>
      <c r="BV275" s="39">
        <v>0.37</v>
      </c>
      <c r="BW275" s="39">
        <v>0.26</v>
      </c>
      <c r="BX275" s="39">
        <v>0.32</v>
      </c>
      <c r="BY275" s="39">
        <v>0.32</v>
      </c>
      <c r="BZ275" s="39">
        <v>0.26</v>
      </c>
      <c r="CA275" s="39">
        <v>0.37</v>
      </c>
      <c r="CB275" s="39">
        <v>0.16</v>
      </c>
      <c r="CC275" s="39">
        <v>0.33</v>
      </c>
      <c r="CD275" s="39">
        <v>0.28999999999999998</v>
      </c>
      <c r="CE275" s="39">
        <v>0.34</v>
      </c>
      <c r="CF275" s="39">
        <v>0.28000000000000003</v>
      </c>
    </row>
    <row r="276" spans="1:84" x14ac:dyDescent="0.25">
      <c r="A276" s="31" t="str">
        <f t="shared" si="4"/>
        <v>ESC MUL JOSINA PEREIRA NUNES5º anoUNICA</v>
      </c>
      <c r="B276" s="31" t="s">
        <v>342</v>
      </c>
      <c r="C276" s="31" t="s">
        <v>345</v>
      </c>
      <c r="D276" s="31" t="s">
        <v>348</v>
      </c>
      <c r="E276" s="31" t="s">
        <v>217</v>
      </c>
      <c r="F276" s="31" t="s">
        <v>95</v>
      </c>
      <c r="G276" s="42">
        <v>8</v>
      </c>
      <c r="H276" s="42">
        <v>8</v>
      </c>
      <c r="I276" s="42">
        <v>8</v>
      </c>
      <c r="J276" s="42">
        <v>8</v>
      </c>
      <c r="K276" s="39">
        <v>0.75</v>
      </c>
      <c r="L276" s="39">
        <v>0.75</v>
      </c>
      <c r="M276" s="39">
        <v>0</v>
      </c>
      <c r="N276" s="39">
        <v>0</v>
      </c>
      <c r="O276" s="39">
        <v>0.88</v>
      </c>
      <c r="P276" s="39">
        <v>0.88</v>
      </c>
      <c r="Q276" s="39">
        <v>1</v>
      </c>
      <c r="R276" s="39">
        <v>0.88</v>
      </c>
      <c r="S276" s="39">
        <v>1</v>
      </c>
      <c r="T276" s="39">
        <v>0.88</v>
      </c>
      <c r="U276" s="39">
        <v>0.75</v>
      </c>
      <c r="V276" s="39">
        <v>0</v>
      </c>
      <c r="W276" s="39">
        <v>0.88</v>
      </c>
      <c r="X276" s="39">
        <v>0.75</v>
      </c>
      <c r="Y276" s="39">
        <v>0.75</v>
      </c>
      <c r="Z276" s="39">
        <v>1</v>
      </c>
      <c r="AA276" s="39">
        <v>0.25</v>
      </c>
      <c r="AB276" s="39">
        <v>0.13</v>
      </c>
      <c r="AC276" s="39">
        <v>0.75</v>
      </c>
      <c r="AD276" s="39">
        <v>0.88</v>
      </c>
      <c r="AE276" s="39">
        <v>1</v>
      </c>
      <c r="AF276" s="39">
        <v>0.88</v>
      </c>
      <c r="AG276" s="39">
        <v>0.38</v>
      </c>
      <c r="AH276" s="39">
        <v>0</v>
      </c>
      <c r="AI276" s="39">
        <v>0.75</v>
      </c>
      <c r="AJ276" s="39">
        <v>0.25</v>
      </c>
      <c r="AK276" s="39">
        <v>0</v>
      </c>
      <c r="AL276" s="39">
        <v>0.88</v>
      </c>
      <c r="AM276" s="39">
        <v>1</v>
      </c>
      <c r="AN276" s="39">
        <v>1</v>
      </c>
      <c r="AO276" s="39">
        <v>1</v>
      </c>
      <c r="AP276" s="39">
        <v>0.75</v>
      </c>
      <c r="AQ276" s="39">
        <v>1</v>
      </c>
      <c r="AR276" s="39">
        <v>1</v>
      </c>
      <c r="AS276" s="39">
        <v>0.88</v>
      </c>
      <c r="AT276" s="39">
        <v>0.13</v>
      </c>
      <c r="AU276" s="39">
        <v>1</v>
      </c>
      <c r="AV276" s="39">
        <v>0.88</v>
      </c>
      <c r="AW276" s="39">
        <v>0</v>
      </c>
      <c r="AX276" s="39">
        <v>0.88</v>
      </c>
      <c r="AY276" s="39">
        <v>0.5</v>
      </c>
      <c r="AZ276" s="39">
        <v>0.25</v>
      </c>
      <c r="BA276" s="39">
        <v>0.38</v>
      </c>
      <c r="BB276" s="39">
        <v>0.63</v>
      </c>
      <c r="BC276" s="39">
        <v>0.13</v>
      </c>
      <c r="BD276" s="39">
        <v>0.88</v>
      </c>
      <c r="BE276" s="39">
        <v>0.88</v>
      </c>
      <c r="BF276" s="39">
        <v>0.75</v>
      </c>
      <c r="BG276" s="39">
        <v>0.25</v>
      </c>
      <c r="BH276" s="39">
        <v>0</v>
      </c>
      <c r="BI276" s="39">
        <v>0.5</v>
      </c>
      <c r="BJ276" s="39">
        <v>0.5</v>
      </c>
      <c r="BK276" s="39">
        <v>1</v>
      </c>
      <c r="BL276" s="39">
        <v>1</v>
      </c>
      <c r="BM276" s="39">
        <v>1</v>
      </c>
      <c r="BN276" s="39">
        <v>0</v>
      </c>
      <c r="BO276" s="39">
        <v>0.25</v>
      </c>
      <c r="BP276" s="39">
        <v>1</v>
      </c>
      <c r="BQ276" s="39">
        <v>0.75</v>
      </c>
      <c r="BR276" s="39">
        <v>0.38</v>
      </c>
      <c r="BS276" s="39">
        <v>0</v>
      </c>
      <c r="BT276" s="39">
        <v>1</v>
      </c>
      <c r="BU276" s="39">
        <v>0.63</v>
      </c>
      <c r="BV276" s="39">
        <v>0.25</v>
      </c>
      <c r="BW276" s="39">
        <v>1</v>
      </c>
      <c r="BX276" s="39">
        <v>0.5</v>
      </c>
      <c r="BY276" s="39">
        <v>0.75</v>
      </c>
      <c r="BZ276" s="39">
        <v>0.75</v>
      </c>
      <c r="CA276" s="39">
        <v>0.88</v>
      </c>
      <c r="CB276" s="39">
        <v>0.75</v>
      </c>
      <c r="CC276" s="39">
        <v>0.66</v>
      </c>
      <c r="CD276" s="39">
        <v>0.68</v>
      </c>
      <c r="CE276" s="39">
        <v>0.55000000000000004</v>
      </c>
      <c r="CF276" s="39">
        <v>0.65</v>
      </c>
    </row>
    <row r="277" spans="1:84" x14ac:dyDescent="0.25">
      <c r="A277" s="31" t="str">
        <f t="shared" si="4"/>
        <v>ESCOLA MUNICIPAL PEDRO RODRIGUES NETO5º ano6</v>
      </c>
      <c r="B277" s="31" t="s">
        <v>342</v>
      </c>
      <c r="C277" s="31" t="s">
        <v>353</v>
      </c>
      <c r="D277" s="31" t="s">
        <v>354</v>
      </c>
      <c r="E277" s="31" t="s">
        <v>217</v>
      </c>
      <c r="F277" s="31">
        <v>6</v>
      </c>
      <c r="G277" s="42">
        <v>9</v>
      </c>
      <c r="H277" s="42">
        <v>9</v>
      </c>
      <c r="I277" s="42">
        <v>9</v>
      </c>
      <c r="J277" s="42">
        <v>9</v>
      </c>
      <c r="K277" s="39">
        <v>0.44</v>
      </c>
      <c r="L277" s="39">
        <v>0.44</v>
      </c>
      <c r="M277" s="39">
        <v>0.22</v>
      </c>
      <c r="N277" s="39">
        <v>0.67</v>
      </c>
      <c r="O277" s="39">
        <v>0.67</v>
      </c>
      <c r="P277" s="39">
        <v>0.11</v>
      </c>
      <c r="Q277" s="39">
        <v>0.44</v>
      </c>
      <c r="R277" s="39">
        <v>0.33</v>
      </c>
      <c r="S277" s="39">
        <v>0.33</v>
      </c>
      <c r="T277" s="39">
        <v>0</v>
      </c>
      <c r="U277" s="39">
        <v>0.33</v>
      </c>
      <c r="V277" s="39">
        <v>0.33</v>
      </c>
      <c r="W277" s="39">
        <v>0.33</v>
      </c>
      <c r="X277" s="39">
        <v>0.11</v>
      </c>
      <c r="Y277" s="39">
        <v>0.44</v>
      </c>
      <c r="Z277" s="39">
        <v>0.44</v>
      </c>
      <c r="AA277" s="39">
        <v>0.11</v>
      </c>
      <c r="AB277" s="39">
        <v>0.22</v>
      </c>
      <c r="AC277" s="39">
        <v>0.11</v>
      </c>
      <c r="AD277" s="39">
        <v>0.11</v>
      </c>
      <c r="AE277" s="39">
        <v>0.22</v>
      </c>
      <c r="AF277" s="39">
        <v>0.44</v>
      </c>
      <c r="AG277" s="39">
        <v>0.11</v>
      </c>
      <c r="AH277" s="39">
        <v>0.22</v>
      </c>
      <c r="AI277" s="39">
        <v>0.33</v>
      </c>
      <c r="AJ277" s="39">
        <v>0.11</v>
      </c>
      <c r="AK277" s="39">
        <v>0.33</v>
      </c>
      <c r="AL277" s="39">
        <v>0.33</v>
      </c>
      <c r="AM277" s="39">
        <v>0.33</v>
      </c>
      <c r="AN277" s="39">
        <v>0.11</v>
      </c>
      <c r="AO277" s="39">
        <v>0</v>
      </c>
      <c r="AP277" s="39">
        <v>0.11</v>
      </c>
      <c r="AQ277" s="39">
        <v>0.22</v>
      </c>
      <c r="AR277" s="39">
        <v>0.11</v>
      </c>
      <c r="AS277" s="39">
        <v>0.44</v>
      </c>
      <c r="AT277" s="39">
        <v>0.11</v>
      </c>
      <c r="AU277" s="39">
        <v>0.22</v>
      </c>
      <c r="AV277" s="39">
        <v>0</v>
      </c>
      <c r="AW277" s="39">
        <v>0.11</v>
      </c>
      <c r="AX277" s="39">
        <v>0.11</v>
      </c>
      <c r="AY277" s="39">
        <v>0.22</v>
      </c>
      <c r="AZ277" s="39">
        <v>0.11</v>
      </c>
      <c r="BA277" s="39">
        <v>0</v>
      </c>
      <c r="BB277" s="39">
        <v>0.22</v>
      </c>
      <c r="BC277" s="39">
        <v>0.44</v>
      </c>
      <c r="BD277" s="39">
        <v>0.33</v>
      </c>
      <c r="BE277" s="39">
        <v>0.56000000000000005</v>
      </c>
      <c r="BF277" s="39">
        <v>0.33</v>
      </c>
      <c r="BG277" s="39">
        <v>0.11</v>
      </c>
      <c r="BH277" s="39">
        <v>0</v>
      </c>
      <c r="BI277" s="39">
        <v>0.33</v>
      </c>
      <c r="BJ277" s="39">
        <v>0.11</v>
      </c>
      <c r="BK277" s="39">
        <v>0.11</v>
      </c>
      <c r="BL277" s="39">
        <v>0.22</v>
      </c>
      <c r="BM277" s="39">
        <v>0.44</v>
      </c>
      <c r="BN277" s="39">
        <v>0.22</v>
      </c>
      <c r="BO277" s="39">
        <v>0</v>
      </c>
      <c r="BP277" s="39">
        <v>0.33</v>
      </c>
      <c r="BQ277" s="39">
        <v>0.22</v>
      </c>
      <c r="BR277" s="39">
        <v>0.11</v>
      </c>
      <c r="BS277" s="39">
        <v>0</v>
      </c>
      <c r="BT277" s="39">
        <v>0.44</v>
      </c>
      <c r="BU277" s="39">
        <v>0.56000000000000005</v>
      </c>
      <c r="BV277" s="39">
        <v>0.22</v>
      </c>
      <c r="BW277" s="39">
        <v>0.33</v>
      </c>
      <c r="BX277" s="39">
        <v>0.11</v>
      </c>
      <c r="BY277" s="39">
        <v>0</v>
      </c>
      <c r="BZ277" s="39">
        <v>0.33</v>
      </c>
      <c r="CA277" s="39">
        <v>0</v>
      </c>
      <c r="CB277" s="39">
        <v>0.11</v>
      </c>
      <c r="CC277" s="39">
        <v>0.31</v>
      </c>
      <c r="CD277" s="39">
        <v>0.2</v>
      </c>
      <c r="CE277" s="39">
        <v>0.22</v>
      </c>
      <c r="CF277" s="39">
        <v>0.21</v>
      </c>
    </row>
    <row r="278" spans="1:84" x14ac:dyDescent="0.25">
      <c r="A278" s="31" t="str">
        <f t="shared" si="4"/>
        <v>CENTRO ED RURAL BRIGADAS CHE GUEVARA5º ano5</v>
      </c>
      <c r="B278" s="31" t="s">
        <v>342</v>
      </c>
      <c r="C278" s="31" t="s">
        <v>343</v>
      </c>
      <c r="D278" s="31" t="s">
        <v>344</v>
      </c>
      <c r="E278" s="31" t="s">
        <v>217</v>
      </c>
      <c r="F278" s="31">
        <v>5</v>
      </c>
      <c r="G278" s="42">
        <v>17</v>
      </c>
      <c r="H278" s="42">
        <v>17</v>
      </c>
      <c r="I278" s="42">
        <v>17</v>
      </c>
      <c r="J278" s="42">
        <v>17</v>
      </c>
      <c r="K278" s="39">
        <v>0.24</v>
      </c>
      <c r="L278" s="39">
        <v>0.18</v>
      </c>
      <c r="M278" s="39">
        <v>0.35</v>
      </c>
      <c r="N278" s="39">
        <v>0.28999999999999998</v>
      </c>
      <c r="O278" s="39">
        <v>0.41</v>
      </c>
      <c r="P278" s="39">
        <v>0.18</v>
      </c>
      <c r="Q278" s="39">
        <v>0.28999999999999998</v>
      </c>
      <c r="R278" s="39">
        <v>0.35</v>
      </c>
      <c r="S278" s="39">
        <v>0.47</v>
      </c>
      <c r="T278" s="39">
        <v>0.28999999999999998</v>
      </c>
      <c r="U278" s="39">
        <v>0.35</v>
      </c>
      <c r="V278" s="39">
        <v>0.28999999999999998</v>
      </c>
      <c r="W278" s="39">
        <v>0.18</v>
      </c>
      <c r="X278" s="39">
        <v>0.35</v>
      </c>
      <c r="Y278" s="39">
        <v>0.18</v>
      </c>
      <c r="Z278" s="39">
        <v>0.28999999999999998</v>
      </c>
      <c r="AA278" s="39">
        <v>0.41</v>
      </c>
      <c r="AB278" s="39">
        <v>0.47</v>
      </c>
      <c r="AC278" s="39">
        <v>0.24</v>
      </c>
      <c r="AD278" s="39">
        <v>0.12</v>
      </c>
      <c r="AE278" s="39">
        <v>0.28999999999999998</v>
      </c>
      <c r="AF278" s="39">
        <v>0.53</v>
      </c>
      <c r="AG278" s="39">
        <v>0</v>
      </c>
      <c r="AH278" s="39">
        <v>0.06</v>
      </c>
      <c r="AI278" s="39">
        <v>0.24</v>
      </c>
      <c r="AJ278" s="39">
        <v>0.12</v>
      </c>
      <c r="AK278" s="39">
        <v>0.53</v>
      </c>
      <c r="AL278" s="39">
        <v>0.47</v>
      </c>
      <c r="AM278" s="39">
        <v>0.41</v>
      </c>
      <c r="AN278" s="39">
        <v>0.24</v>
      </c>
      <c r="AO278" s="39">
        <v>0.41</v>
      </c>
      <c r="AP278" s="39">
        <v>0.06</v>
      </c>
      <c r="AQ278" s="39">
        <v>0.28999999999999998</v>
      </c>
      <c r="AR278" s="39">
        <v>0.12</v>
      </c>
      <c r="AS278" s="39">
        <v>0.53</v>
      </c>
      <c r="AT278" s="39">
        <v>0.28999999999999998</v>
      </c>
      <c r="AU278" s="39">
        <v>0.24</v>
      </c>
      <c r="AV278" s="39">
        <v>0.24</v>
      </c>
      <c r="AW278" s="39">
        <v>0.24</v>
      </c>
      <c r="AX278" s="39">
        <v>0.18</v>
      </c>
      <c r="AY278" s="39">
        <v>0.18</v>
      </c>
      <c r="AZ278" s="39">
        <v>0.24</v>
      </c>
      <c r="BA278" s="39">
        <v>0.12</v>
      </c>
      <c r="BB278" s="39">
        <v>0.76</v>
      </c>
      <c r="BC278" s="39">
        <v>0.28999999999999998</v>
      </c>
      <c r="BD278" s="39">
        <v>0.76</v>
      </c>
      <c r="BE278" s="39">
        <v>0.94</v>
      </c>
      <c r="BF278" s="39">
        <v>0.47</v>
      </c>
      <c r="BG278" s="39">
        <v>0.24</v>
      </c>
      <c r="BH278" s="39">
        <v>0.18</v>
      </c>
      <c r="BI278" s="39">
        <v>0.65</v>
      </c>
      <c r="BJ278" s="39">
        <v>0.12</v>
      </c>
      <c r="BK278" s="39">
        <v>0.59</v>
      </c>
      <c r="BL278" s="39">
        <v>0.65</v>
      </c>
      <c r="BM278" s="39">
        <v>0.35</v>
      </c>
      <c r="BN278" s="39">
        <v>0.24</v>
      </c>
      <c r="BO278" s="39">
        <v>0.24</v>
      </c>
      <c r="BP278" s="39">
        <v>0.76</v>
      </c>
      <c r="BQ278" s="39">
        <v>0.06</v>
      </c>
      <c r="BR278" s="39">
        <v>0.35</v>
      </c>
      <c r="BS278" s="39">
        <v>0.18</v>
      </c>
      <c r="BT278" s="39">
        <v>0.18</v>
      </c>
      <c r="BU278" s="39">
        <v>0.65</v>
      </c>
      <c r="BV278" s="39">
        <v>0.12</v>
      </c>
      <c r="BW278" s="39">
        <v>0.18</v>
      </c>
      <c r="BX278" s="39">
        <v>0.47</v>
      </c>
      <c r="BY278" s="39">
        <v>0.28999999999999998</v>
      </c>
      <c r="BZ278" s="39">
        <v>0.18</v>
      </c>
      <c r="CA278" s="39">
        <v>0.24</v>
      </c>
      <c r="CB278" s="39">
        <v>0.47</v>
      </c>
      <c r="CC278" s="39">
        <v>0.3</v>
      </c>
      <c r="CD278" s="39">
        <v>0.27</v>
      </c>
      <c r="CE278" s="39">
        <v>0.41</v>
      </c>
      <c r="CF278" s="39">
        <v>0.28999999999999998</v>
      </c>
    </row>
    <row r="279" spans="1:84" x14ac:dyDescent="0.25">
      <c r="A279" s="31" t="str">
        <f t="shared" si="4"/>
        <v>ESCOLA MUNICIPAL MARCOLINA PINTO RABELO5º anoA</v>
      </c>
      <c r="B279" s="31" t="s">
        <v>342</v>
      </c>
      <c r="C279" s="31" t="s">
        <v>608</v>
      </c>
      <c r="D279" s="31" t="s">
        <v>524</v>
      </c>
      <c r="E279" s="31" t="s">
        <v>217</v>
      </c>
      <c r="F279" s="31" t="s">
        <v>87</v>
      </c>
      <c r="G279" s="43">
        <v>23</v>
      </c>
      <c r="H279" s="43">
        <v>23</v>
      </c>
      <c r="I279" s="43">
        <v>22</v>
      </c>
      <c r="J279" s="43">
        <v>22</v>
      </c>
      <c r="K279" s="39">
        <v>0.3</v>
      </c>
      <c r="L279" s="39">
        <v>0.13</v>
      </c>
      <c r="M279" s="39">
        <v>0.35</v>
      </c>
      <c r="N279" s="39">
        <v>0.26</v>
      </c>
      <c r="O279" s="39">
        <v>0.26</v>
      </c>
      <c r="P279" s="39">
        <v>0.17</v>
      </c>
      <c r="Q279" s="39">
        <v>0.35</v>
      </c>
      <c r="R279" s="39">
        <v>0.26</v>
      </c>
      <c r="S279" s="39">
        <v>0.22</v>
      </c>
      <c r="T279" s="39">
        <v>0.56999999999999995</v>
      </c>
      <c r="U279" s="39">
        <v>0.43</v>
      </c>
      <c r="V279" s="39">
        <v>0.43</v>
      </c>
      <c r="W279" s="39">
        <v>0.26</v>
      </c>
      <c r="X279" s="39">
        <v>0.56999999999999995</v>
      </c>
      <c r="Y279" s="39">
        <v>0.39</v>
      </c>
      <c r="Z279" s="39">
        <v>0.22</v>
      </c>
      <c r="AA279" s="39">
        <v>0.56999999999999995</v>
      </c>
      <c r="AB279" s="39">
        <v>0.17</v>
      </c>
      <c r="AC279" s="39">
        <v>0.09</v>
      </c>
      <c r="AD279" s="39">
        <v>0.48</v>
      </c>
      <c r="AE279" s="39">
        <v>0.3</v>
      </c>
      <c r="AF279" s="39">
        <v>0.43</v>
      </c>
      <c r="AG279" s="39">
        <v>0</v>
      </c>
      <c r="AH279" s="39">
        <v>0.22</v>
      </c>
      <c r="AI279" s="39">
        <v>0.04</v>
      </c>
      <c r="AJ279" s="39">
        <v>0.3</v>
      </c>
      <c r="AK279" s="39">
        <v>0.26</v>
      </c>
      <c r="AL279" s="39">
        <v>0.35</v>
      </c>
      <c r="AM279" s="39">
        <v>0.43</v>
      </c>
      <c r="AN279" s="39">
        <v>0.3</v>
      </c>
      <c r="AO279" s="39">
        <v>0.04</v>
      </c>
      <c r="AP279" s="39">
        <v>0.26</v>
      </c>
      <c r="AQ279" s="39">
        <v>0.39</v>
      </c>
      <c r="AR279" s="39">
        <v>0.26</v>
      </c>
      <c r="AS279" s="39">
        <v>0.48</v>
      </c>
      <c r="AT279" s="39">
        <v>0.17</v>
      </c>
      <c r="AU279" s="39">
        <v>0.26</v>
      </c>
      <c r="AV279" s="39">
        <v>0.17</v>
      </c>
      <c r="AW279" s="39">
        <v>0.26</v>
      </c>
      <c r="AX279" s="39">
        <v>0.43</v>
      </c>
      <c r="AY279" s="39">
        <v>0.26</v>
      </c>
      <c r="AZ279" s="39">
        <v>0.26</v>
      </c>
      <c r="BA279" s="39">
        <v>0.26</v>
      </c>
      <c r="BB279" s="39">
        <v>0.52</v>
      </c>
      <c r="BC279" s="39">
        <v>0.17</v>
      </c>
      <c r="BD279" s="39">
        <v>0.56999999999999995</v>
      </c>
      <c r="BE279" s="39">
        <v>0.61</v>
      </c>
      <c r="BF279" s="39">
        <v>0.39</v>
      </c>
      <c r="BG279" s="39">
        <v>0.22</v>
      </c>
      <c r="BH279" s="39">
        <v>0.17</v>
      </c>
      <c r="BI279" s="39">
        <v>0.35</v>
      </c>
      <c r="BJ279" s="39">
        <v>0.26</v>
      </c>
      <c r="BK279" s="39">
        <v>0.35</v>
      </c>
      <c r="BL279" s="39">
        <v>0.35</v>
      </c>
      <c r="BM279" s="39">
        <v>0.26</v>
      </c>
      <c r="BN279" s="39">
        <v>0.35</v>
      </c>
      <c r="BO279" s="39">
        <v>0.3</v>
      </c>
      <c r="BP279" s="39">
        <v>0.35</v>
      </c>
      <c r="BQ279" s="39">
        <v>0.17</v>
      </c>
      <c r="BR279" s="39">
        <v>0.3</v>
      </c>
      <c r="BS279" s="39">
        <v>0.48</v>
      </c>
      <c r="BT279" s="39">
        <v>0.04</v>
      </c>
      <c r="BU279" s="39">
        <v>0.7</v>
      </c>
      <c r="BV279" s="39">
        <v>0.3</v>
      </c>
      <c r="BW279" s="39">
        <v>0.17</v>
      </c>
      <c r="BX279" s="39">
        <v>0.17</v>
      </c>
      <c r="BY279" s="39">
        <v>0.35</v>
      </c>
      <c r="BZ279" s="39">
        <v>0.35</v>
      </c>
      <c r="CA279" s="39">
        <v>0.35</v>
      </c>
      <c r="CB279" s="39">
        <v>0.13</v>
      </c>
      <c r="CC279" s="39">
        <v>0.32</v>
      </c>
      <c r="CD279" s="39">
        <v>0.27</v>
      </c>
      <c r="CE279" s="39">
        <v>0.32</v>
      </c>
      <c r="CF279" s="39">
        <v>0.3</v>
      </c>
    </row>
    <row r="280" spans="1:84" x14ac:dyDescent="0.25">
      <c r="A280" s="31" t="str">
        <f t="shared" si="4"/>
        <v>ESCOLA MUNICIPAL MARCOLINA PINTO RABELO5º anoB</v>
      </c>
      <c r="B280" s="31" t="s">
        <v>342</v>
      </c>
      <c r="C280" s="31" t="s">
        <v>608</v>
      </c>
      <c r="D280" s="31" t="s">
        <v>524</v>
      </c>
      <c r="E280" s="31" t="s">
        <v>217</v>
      </c>
      <c r="F280" s="31" t="s">
        <v>100</v>
      </c>
      <c r="G280" s="42">
        <v>12</v>
      </c>
      <c r="H280" s="42">
        <v>12</v>
      </c>
      <c r="I280" s="42">
        <v>13</v>
      </c>
      <c r="J280" s="42">
        <v>13</v>
      </c>
      <c r="K280" s="39">
        <v>0.54</v>
      </c>
      <c r="L280" s="39">
        <v>0.46</v>
      </c>
      <c r="M280" s="39">
        <v>0.23</v>
      </c>
      <c r="N280" s="39">
        <v>0.46</v>
      </c>
      <c r="O280" s="39">
        <v>0.23</v>
      </c>
      <c r="P280" s="39">
        <v>0.31</v>
      </c>
      <c r="Q280" s="39">
        <v>0.46</v>
      </c>
      <c r="R280" s="39">
        <v>0.23</v>
      </c>
      <c r="S280" s="39">
        <v>0.23</v>
      </c>
      <c r="T280" s="39">
        <v>0.15</v>
      </c>
      <c r="U280" s="39">
        <v>0.38</v>
      </c>
      <c r="V280" s="39">
        <v>0.38</v>
      </c>
      <c r="W280" s="39">
        <v>0.08</v>
      </c>
      <c r="X280" s="39">
        <v>0.38</v>
      </c>
      <c r="Y280" s="39">
        <v>0.38</v>
      </c>
      <c r="Z280" s="39">
        <v>0.23</v>
      </c>
      <c r="AA280" s="39">
        <v>0.38</v>
      </c>
      <c r="AB280" s="39">
        <v>0</v>
      </c>
      <c r="AC280" s="39">
        <v>0.31</v>
      </c>
      <c r="AD280" s="39">
        <v>0.77</v>
      </c>
      <c r="AE280" s="39">
        <v>0.54</v>
      </c>
      <c r="AF280" s="39">
        <v>0.54</v>
      </c>
      <c r="AG280" s="39">
        <v>0.08</v>
      </c>
      <c r="AH280" s="39">
        <v>0.31</v>
      </c>
      <c r="AI280" s="39">
        <v>0.23</v>
      </c>
      <c r="AJ280" s="39">
        <v>0.38</v>
      </c>
      <c r="AK280" s="39">
        <v>0.46</v>
      </c>
      <c r="AL280" s="39">
        <v>0.38</v>
      </c>
      <c r="AM280" s="39">
        <v>0.38</v>
      </c>
      <c r="AN280" s="39">
        <v>0.08</v>
      </c>
      <c r="AO280" s="39">
        <v>0.31</v>
      </c>
      <c r="AP280" s="39">
        <v>0.31</v>
      </c>
      <c r="AQ280" s="39">
        <v>0.46</v>
      </c>
      <c r="AR280" s="39">
        <v>0.31</v>
      </c>
      <c r="AS280" s="39">
        <v>0.31</v>
      </c>
      <c r="AT280" s="39">
        <v>0.08</v>
      </c>
      <c r="AU280" s="39">
        <v>0.23</v>
      </c>
      <c r="AV280" s="39">
        <v>0.38</v>
      </c>
      <c r="AW280" s="39">
        <v>0.08</v>
      </c>
      <c r="AX280" s="39">
        <v>0.08</v>
      </c>
      <c r="AY280" s="39">
        <v>0</v>
      </c>
      <c r="AZ280" s="39">
        <v>0.08</v>
      </c>
      <c r="BA280" s="39">
        <v>0.38</v>
      </c>
      <c r="BB280" s="39">
        <v>0.77</v>
      </c>
      <c r="BC280" s="39">
        <v>0.54</v>
      </c>
      <c r="BD280" s="39">
        <v>0.77</v>
      </c>
      <c r="BE280" s="39">
        <v>0.77</v>
      </c>
      <c r="BF280" s="39">
        <v>0.69</v>
      </c>
      <c r="BG280" s="39">
        <v>0.62</v>
      </c>
      <c r="BH280" s="39">
        <v>0.08</v>
      </c>
      <c r="BI280" s="39">
        <v>0.31</v>
      </c>
      <c r="BJ280" s="39">
        <v>0.31</v>
      </c>
      <c r="BK280" s="39">
        <v>0.46</v>
      </c>
      <c r="BL280" s="39">
        <v>0.31</v>
      </c>
      <c r="BM280" s="39">
        <v>0.23</v>
      </c>
      <c r="BN280" s="39">
        <v>0.15</v>
      </c>
      <c r="BO280" s="39">
        <v>0.15</v>
      </c>
      <c r="BP280" s="39">
        <v>0.69</v>
      </c>
      <c r="BQ280" s="39">
        <v>0.38</v>
      </c>
      <c r="BR280" s="39">
        <v>0.31</v>
      </c>
      <c r="BS280" s="39">
        <v>0.31</v>
      </c>
      <c r="BT280" s="39">
        <v>0.08</v>
      </c>
      <c r="BU280" s="39">
        <v>0.46</v>
      </c>
      <c r="BV280" s="39">
        <v>0.31</v>
      </c>
      <c r="BW280" s="39">
        <v>0.23</v>
      </c>
      <c r="BX280" s="39">
        <v>0.08</v>
      </c>
      <c r="BY280" s="39">
        <v>0.46</v>
      </c>
      <c r="BZ280" s="39">
        <v>0.38</v>
      </c>
      <c r="CA280" s="39">
        <v>0.31</v>
      </c>
      <c r="CB280" s="39">
        <v>0</v>
      </c>
      <c r="CC280" s="39">
        <v>0.33</v>
      </c>
      <c r="CD280" s="39">
        <v>0.3</v>
      </c>
      <c r="CE280" s="39">
        <v>0.4</v>
      </c>
      <c r="CF280" s="39">
        <v>0.26</v>
      </c>
    </row>
    <row r="281" spans="1:84" x14ac:dyDescent="0.25">
      <c r="A281" s="31" t="str">
        <f t="shared" si="4"/>
        <v>CENTRO EDUCACIONAL MUNICIPAL LAURA DO CARMO5º ano52.51</v>
      </c>
      <c r="B281" s="31" t="s">
        <v>258</v>
      </c>
      <c r="C281" s="31" t="s">
        <v>262</v>
      </c>
      <c r="D281" s="31" t="s">
        <v>500</v>
      </c>
      <c r="E281" s="31" t="s">
        <v>217</v>
      </c>
      <c r="F281" s="31" t="s">
        <v>525</v>
      </c>
      <c r="G281" s="43">
        <v>23</v>
      </c>
      <c r="H281" s="43">
        <v>23</v>
      </c>
      <c r="I281" s="43">
        <v>20</v>
      </c>
      <c r="J281" s="43">
        <v>20</v>
      </c>
      <c r="K281" s="39">
        <v>0.08</v>
      </c>
      <c r="L281" s="39">
        <v>0.23</v>
      </c>
      <c r="M281" s="39">
        <v>0.12</v>
      </c>
      <c r="N281" s="39">
        <v>0.31</v>
      </c>
      <c r="O281" s="39">
        <v>0.31</v>
      </c>
      <c r="P281" s="39">
        <v>0.12</v>
      </c>
      <c r="Q281" s="39">
        <v>0.27</v>
      </c>
      <c r="R281" s="39">
        <v>0.15</v>
      </c>
      <c r="S281" s="39">
        <v>0.15</v>
      </c>
      <c r="T281" s="39">
        <v>0.42</v>
      </c>
      <c r="U281" s="39">
        <v>0.46</v>
      </c>
      <c r="V281" s="39">
        <v>0.12</v>
      </c>
      <c r="W281" s="39">
        <v>0.31</v>
      </c>
      <c r="X281" s="39">
        <v>0.19</v>
      </c>
      <c r="Y281" s="39">
        <v>0.42</v>
      </c>
      <c r="Z281" s="39">
        <v>0.38</v>
      </c>
      <c r="AA281" s="39">
        <v>0.31</v>
      </c>
      <c r="AB281" s="39">
        <v>0.12</v>
      </c>
      <c r="AC281" s="39">
        <v>0.15</v>
      </c>
      <c r="AD281" s="39">
        <v>0.5</v>
      </c>
      <c r="AE281" s="39">
        <v>0.27</v>
      </c>
      <c r="AF281" s="39">
        <v>0.19</v>
      </c>
      <c r="AG281" s="39">
        <v>0.38</v>
      </c>
      <c r="AH281" s="39">
        <v>0.38</v>
      </c>
      <c r="AI281" s="39">
        <v>0.19</v>
      </c>
      <c r="AJ281" s="39">
        <v>0.35</v>
      </c>
      <c r="AK281" s="39">
        <v>0.42</v>
      </c>
      <c r="AL281" s="39">
        <v>0.19</v>
      </c>
      <c r="AM281" s="39">
        <v>0.38</v>
      </c>
      <c r="AN281" s="39">
        <v>0.19</v>
      </c>
      <c r="AO281" s="39">
        <v>0.27</v>
      </c>
      <c r="AP281" s="39">
        <v>0.15</v>
      </c>
      <c r="AQ281" s="39">
        <v>0.27</v>
      </c>
      <c r="AR281" s="39">
        <v>0.23</v>
      </c>
      <c r="AS281" s="39">
        <v>0.57999999999999996</v>
      </c>
      <c r="AT281" s="39">
        <v>0.23</v>
      </c>
      <c r="AU281" s="39">
        <v>0.27</v>
      </c>
      <c r="AV281" s="39">
        <v>0.27</v>
      </c>
      <c r="AW281" s="39">
        <v>0.23</v>
      </c>
      <c r="AX281" s="39">
        <v>0.27</v>
      </c>
      <c r="AY281" s="39">
        <v>0.19</v>
      </c>
      <c r="AZ281" s="39">
        <v>0.31</v>
      </c>
      <c r="BA281" s="39">
        <v>0.27</v>
      </c>
      <c r="BB281" s="39">
        <v>0.54</v>
      </c>
      <c r="BC281" s="39">
        <v>0.12</v>
      </c>
      <c r="BD281" s="39">
        <v>0.54</v>
      </c>
      <c r="BE281" s="39">
        <v>0.62</v>
      </c>
      <c r="BF281" s="39">
        <v>0.35</v>
      </c>
      <c r="BG281" s="39">
        <v>0.27</v>
      </c>
      <c r="BH281" s="39">
        <v>0</v>
      </c>
      <c r="BI281" s="39">
        <v>0.31</v>
      </c>
      <c r="BJ281" s="39">
        <v>0.08</v>
      </c>
      <c r="BK281" s="39">
        <v>0.38</v>
      </c>
      <c r="BL281" s="39">
        <v>0.62</v>
      </c>
      <c r="BM281" s="39">
        <v>0.38</v>
      </c>
      <c r="BN281" s="39">
        <v>0.19</v>
      </c>
      <c r="BO281" s="39">
        <v>0.12</v>
      </c>
      <c r="BP281" s="39">
        <v>0.57999999999999996</v>
      </c>
      <c r="BQ281" s="39">
        <v>0.57999999999999996</v>
      </c>
      <c r="BR281" s="39">
        <v>0.31</v>
      </c>
      <c r="BS281" s="39">
        <v>0.15</v>
      </c>
      <c r="BT281" s="39">
        <v>0.08</v>
      </c>
      <c r="BU281" s="39">
        <v>0.62</v>
      </c>
      <c r="BV281" s="39">
        <v>0.12</v>
      </c>
      <c r="BW281" s="39">
        <v>0.46</v>
      </c>
      <c r="BX281" s="39">
        <v>0.19</v>
      </c>
      <c r="BY281" s="39">
        <v>0.19</v>
      </c>
      <c r="BZ281" s="39">
        <v>0.15</v>
      </c>
      <c r="CA281" s="39">
        <v>0.23</v>
      </c>
      <c r="CB281" s="39">
        <v>0.08</v>
      </c>
      <c r="CC281" s="39">
        <v>0.26</v>
      </c>
      <c r="CD281" s="39">
        <v>0.28999999999999998</v>
      </c>
      <c r="CE281" s="39">
        <v>0.34</v>
      </c>
      <c r="CF281" s="39">
        <v>0.23</v>
      </c>
    </row>
    <row r="282" spans="1:84" x14ac:dyDescent="0.25">
      <c r="A282" s="31" t="str">
        <f t="shared" si="4"/>
        <v>ESCOLA MUNICIPAL PROGRESSO5º anoÚnica</v>
      </c>
      <c r="B282" s="31" t="s">
        <v>330</v>
      </c>
      <c r="C282" s="31" t="s">
        <v>331</v>
      </c>
      <c r="D282" s="31" t="s">
        <v>333</v>
      </c>
      <c r="E282" s="31" t="s">
        <v>217</v>
      </c>
      <c r="F282" s="31" t="s">
        <v>453</v>
      </c>
      <c r="G282" s="42">
        <v>3</v>
      </c>
      <c r="H282" s="42">
        <v>3</v>
      </c>
      <c r="I282" s="42">
        <v>3</v>
      </c>
      <c r="J282" s="42">
        <v>3</v>
      </c>
      <c r="K282" s="39">
        <v>1</v>
      </c>
      <c r="L282" s="39">
        <v>1</v>
      </c>
      <c r="M282" s="39">
        <v>0</v>
      </c>
      <c r="N282" s="39">
        <v>1</v>
      </c>
      <c r="O282" s="39">
        <v>1</v>
      </c>
      <c r="P282" s="39">
        <v>1</v>
      </c>
      <c r="Q282" s="39">
        <v>1</v>
      </c>
      <c r="R282" s="39">
        <v>1</v>
      </c>
      <c r="S282" s="39">
        <v>0</v>
      </c>
      <c r="T282" s="39">
        <v>1</v>
      </c>
      <c r="U282" s="39">
        <v>1</v>
      </c>
      <c r="V282" s="39">
        <v>0</v>
      </c>
      <c r="W282" s="39">
        <v>1</v>
      </c>
      <c r="X282" s="39">
        <v>1</v>
      </c>
      <c r="Y282" s="39">
        <v>1</v>
      </c>
      <c r="Z282" s="39">
        <v>0</v>
      </c>
      <c r="AA282" s="39">
        <v>0</v>
      </c>
      <c r="AB282" s="39">
        <v>0</v>
      </c>
      <c r="AC282" s="39">
        <v>1</v>
      </c>
      <c r="AD282" s="39">
        <v>1</v>
      </c>
      <c r="AE282" s="39">
        <v>1</v>
      </c>
      <c r="AF282" s="39">
        <v>1</v>
      </c>
      <c r="AG282" s="39">
        <v>0</v>
      </c>
      <c r="AH282" s="39">
        <v>0</v>
      </c>
      <c r="AI282" s="39">
        <v>0</v>
      </c>
      <c r="AJ282" s="39">
        <v>0</v>
      </c>
      <c r="AK282" s="39">
        <v>0</v>
      </c>
      <c r="AL282" s="39">
        <v>0.33</v>
      </c>
      <c r="AM282" s="39">
        <v>0.33</v>
      </c>
      <c r="AN282" s="39">
        <v>0.67</v>
      </c>
      <c r="AO282" s="39">
        <v>0</v>
      </c>
      <c r="AP282" s="39">
        <v>0.67</v>
      </c>
      <c r="AQ282" s="39">
        <v>0</v>
      </c>
      <c r="AR282" s="39">
        <v>0</v>
      </c>
      <c r="AS282" s="39">
        <v>0.33</v>
      </c>
      <c r="AT282" s="39">
        <v>0.67</v>
      </c>
      <c r="AU282" s="39">
        <v>0</v>
      </c>
      <c r="AV282" s="39">
        <v>0.33</v>
      </c>
      <c r="AW282" s="39">
        <v>0.67</v>
      </c>
      <c r="AX282" s="39">
        <v>0</v>
      </c>
      <c r="AY282" s="39">
        <v>0</v>
      </c>
      <c r="AZ282" s="39">
        <v>0</v>
      </c>
      <c r="BA282" s="39">
        <v>0</v>
      </c>
      <c r="BB282" s="39">
        <v>1</v>
      </c>
      <c r="BC282" s="39">
        <v>1</v>
      </c>
      <c r="BD282" s="39">
        <v>1</v>
      </c>
      <c r="BE282" s="39">
        <v>1</v>
      </c>
      <c r="BF282" s="39">
        <v>1</v>
      </c>
      <c r="BG282" s="39">
        <v>0</v>
      </c>
      <c r="BH282" s="39">
        <v>0</v>
      </c>
      <c r="BI282" s="39">
        <v>0</v>
      </c>
      <c r="BJ282" s="39">
        <v>1</v>
      </c>
      <c r="BK282" s="39">
        <v>1</v>
      </c>
      <c r="BL282" s="39">
        <v>1</v>
      </c>
      <c r="BM282" s="39">
        <v>0.67</v>
      </c>
      <c r="BN282" s="39">
        <v>1</v>
      </c>
      <c r="BO282" s="39">
        <v>0</v>
      </c>
      <c r="BP282" s="39">
        <v>1</v>
      </c>
      <c r="BQ282" s="39">
        <v>1</v>
      </c>
      <c r="BR282" s="39">
        <v>0.67</v>
      </c>
      <c r="BS282" s="39">
        <v>0</v>
      </c>
      <c r="BT282" s="39">
        <v>0</v>
      </c>
      <c r="BU282" s="39">
        <v>1</v>
      </c>
      <c r="BV282" s="39">
        <v>1</v>
      </c>
      <c r="BW282" s="39">
        <v>1</v>
      </c>
      <c r="BX282" s="39">
        <v>0.67</v>
      </c>
      <c r="BY282" s="39">
        <v>1</v>
      </c>
      <c r="BZ282" s="39">
        <v>1</v>
      </c>
      <c r="CA282" s="39">
        <v>1</v>
      </c>
      <c r="CB282" s="39">
        <v>0</v>
      </c>
      <c r="CC282" s="39">
        <v>0.7</v>
      </c>
      <c r="CD282" s="39">
        <v>0.3</v>
      </c>
      <c r="CE282" s="39">
        <v>0.62</v>
      </c>
      <c r="CF282" s="39">
        <v>0.67</v>
      </c>
    </row>
    <row r="283" spans="1:84" x14ac:dyDescent="0.25">
      <c r="A283" s="31" t="str">
        <f t="shared" si="4"/>
        <v>ESCOLA MUNICIPAL PROFESSOR FRANCISCO JOSE PEREIRA5º ano"B"</v>
      </c>
      <c r="B283" s="31" t="s">
        <v>240</v>
      </c>
      <c r="C283" s="31" t="s">
        <v>241</v>
      </c>
      <c r="D283" s="31" t="s">
        <v>242</v>
      </c>
      <c r="E283" s="31" t="s">
        <v>217</v>
      </c>
      <c r="F283" s="31" t="s">
        <v>243</v>
      </c>
      <c r="G283" s="42">
        <v>21</v>
      </c>
      <c r="H283" s="42">
        <v>21</v>
      </c>
      <c r="I283" s="42">
        <v>21</v>
      </c>
      <c r="J283" s="42">
        <v>21</v>
      </c>
      <c r="K283" s="39">
        <v>0.33</v>
      </c>
      <c r="L283" s="39">
        <v>0.1</v>
      </c>
      <c r="M283" s="39">
        <v>0.24</v>
      </c>
      <c r="N283" s="39">
        <v>0.1</v>
      </c>
      <c r="O283" s="39">
        <v>0.56999999999999995</v>
      </c>
      <c r="P283" s="39">
        <v>0.1</v>
      </c>
      <c r="Q283" s="39">
        <v>0.24</v>
      </c>
      <c r="R283" s="39">
        <v>0.33</v>
      </c>
      <c r="S283" s="39">
        <v>0.38</v>
      </c>
      <c r="T283" s="39">
        <v>0.52</v>
      </c>
      <c r="U283" s="39">
        <v>0.56999999999999995</v>
      </c>
      <c r="V283" s="39">
        <v>0.19</v>
      </c>
      <c r="W283" s="39">
        <v>0.33</v>
      </c>
      <c r="X283" s="39">
        <v>0.43</v>
      </c>
      <c r="Y283" s="39">
        <v>0.43</v>
      </c>
      <c r="Z283" s="39">
        <v>0.28999999999999998</v>
      </c>
      <c r="AA283" s="39">
        <v>0.38</v>
      </c>
      <c r="AB283" s="39">
        <v>0.28999999999999998</v>
      </c>
      <c r="AC283" s="39">
        <v>0.14000000000000001</v>
      </c>
      <c r="AD283" s="39">
        <v>0.67</v>
      </c>
      <c r="AE283" s="39">
        <v>0.48</v>
      </c>
      <c r="AF283" s="39">
        <v>0.48</v>
      </c>
      <c r="AG283" s="39">
        <v>0.24</v>
      </c>
      <c r="AH283" s="39">
        <v>0.14000000000000001</v>
      </c>
      <c r="AI283" s="39">
        <v>0.43</v>
      </c>
      <c r="AJ283" s="39">
        <v>0.43</v>
      </c>
      <c r="AK283" s="39">
        <v>0.38</v>
      </c>
      <c r="AL283" s="39">
        <v>0.56999999999999995</v>
      </c>
      <c r="AM283" s="39">
        <v>0.48</v>
      </c>
      <c r="AN283" s="39">
        <v>0.19</v>
      </c>
      <c r="AO283" s="39">
        <v>0.1</v>
      </c>
      <c r="AP283" s="39">
        <v>0.05</v>
      </c>
      <c r="AQ283" s="39">
        <v>0.48</v>
      </c>
      <c r="AR283" s="39">
        <v>0.43</v>
      </c>
      <c r="AS283" s="39">
        <v>0.52</v>
      </c>
      <c r="AT283" s="39">
        <v>0.33</v>
      </c>
      <c r="AU283" s="39">
        <v>0.28999999999999998</v>
      </c>
      <c r="AV283" s="39">
        <v>0.33</v>
      </c>
      <c r="AW283" s="39">
        <v>0.1</v>
      </c>
      <c r="AX283" s="39">
        <v>0.14000000000000001</v>
      </c>
      <c r="AY283" s="39">
        <v>0.24</v>
      </c>
      <c r="AZ283" s="39">
        <v>0.62</v>
      </c>
      <c r="BA283" s="39">
        <v>0</v>
      </c>
      <c r="BB283" s="39">
        <v>0.71</v>
      </c>
      <c r="BC283" s="39">
        <v>0.05</v>
      </c>
      <c r="BD283" s="39">
        <v>0.38</v>
      </c>
      <c r="BE283" s="39">
        <v>0.71</v>
      </c>
      <c r="BF283" s="39">
        <v>0.28999999999999998</v>
      </c>
      <c r="BG283" s="39">
        <v>0.14000000000000001</v>
      </c>
      <c r="BH283" s="39">
        <v>0.14000000000000001</v>
      </c>
      <c r="BI283" s="39">
        <v>0.76</v>
      </c>
      <c r="BJ283" s="39">
        <v>0.52</v>
      </c>
      <c r="BK283" s="39">
        <v>0.67</v>
      </c>
      <c r="BL283" s="39">
        <v>0.28999999999999998</v>
      </c>
      <c r="BM283" s="39">
        <v>0.24</v>
      </c>
      <c r="BN283" s="39">
        <v>0.24</v>
      </c>
      <c r="BO283" s="39">
        <v>0.14000000000000001</v>
      </c>
      <c r="BP283" s="39">
        <v>0.71</v>
      </c>
      <c r="BQ283" s="39">
        <v>0.67</v>
      </c>
      <c r="BR283" s="39">
        <v>0.1</v>
      </c>
      <c r="BS283" s="39">
        <v>0.19</v>
      </c>
      <c r="BT283" s="39">
        <v>0.1</v>
      </c>
      <c r="BU283" s="39">
        <v>0.76</v>
      </c>
      <c r="BV283" s="39">
        <v>0.05</v>
      </c>
      <c r="BW283" s="39">
        <v>0.19</v>
      </c>
      <c r="BX283" s="39">
        <v>0.19</v>
      </c>
      <c r="BY283" s="39">
        <v>0.43</v>
      </c>
      <c r="BZ283" s="39">
        <v>0.05</v>
      </c>
      <c r="CA283" s="39">
        <v>0.1</v>
      </c>
      <c r="CB283" s="39">
        <v>0.1</v>
      </c>
      <c r="CC283" s="39">
        <v>0.33</v>
      </c>
      <c r="CD283" s="39">
        <v>0.33</v>
      </c>
      <c r="CE283" s="39">
        <v>0.38</v>
      </c>
      <c r="CF283" s="39">
        <v>0.21</v>
      </c>
    </row>
    <row r="284" spans="1:84" x14ac:dyDescent="0.25">
      <c r="A284" s="31" t="str">
        <f t="shared" si="4"/>
        <v>ESCOLA MUNICIPAL FRANCISCO DIVINO VASCONCELOS5º anoA</v>
      </c>
      <c r="B284" s="31" t="s">
        <v>240</v>
      </c>
      <c r="C284" s="31" t="s">
        <v>245</v>
      </c>
      <c r="D284" s="31" t="s">
        <v>246</v>
      </c>
      <c r="E284" s="31" t="s">
        <v>217</v>
      </c>
      <c r="F284" s="31" t="s">
        <v>87</v>
      </c>
      <c r="G284" s="42">
        <v>19</v>
      </c>
      <c r="H284" s="42">
        <v>19</v>
      </c>
      <c r="I284" s="42">
        <v>19</v>
      </c>
      <c r="J284" s="42">
        <v>19</v>
      </c>
      <c r="K284" s="39">
        <v>0</v>
      </c>
      <c r="L284" s="39">
        <v>0.16</v>
      </c>
      <c r="M284" s="39">
        <v>0.42</v>
      </c>
      <c r="N284" s="39">
        <v>0.21</v>
      </c>
      <c r="O284" s="39">
        <v>0.74</v>
      </c>
      <c r="P284" s="39">
        <v>0.11</v>
      </c>
      <c r="Q284" s="39">
        <v>0.16</v>
      </c>
      <c r="R284" s="39">
        <v>0.47</v>
      </c>
      <c r="S284" s="39">
        <v>0.74</v>
      </c>
      <c r="T284" s="39">
        <v>0.47</v>
      </c>
      <c r="U284" s="39">
        <v>0.26</v>
      </c>
      <c r="V284" s="39">
        <v>0.47</v>
      </c>
      <c r="W284" s="39">
        <v>0.74</v>
      </c>
      <c r="X284" s="39">
        <v>0.57999999999999996</v>
      </c>
      <c r="Y284" s="39">
        <v>0.74</v>
      </c>
      <c r="Z284" s="39">
        <v>0.57999999999999996</v>
      </c>
      <c r="AA284" s="39">
        <v>0.11</v>
      </c>
      <c r="AB284" s="39">
        <v>0.16</v>
      </c>
      <c r="AC284" s="39">
        <v>0.16</v>
      </c>
      <c r="AD284" s="39">
        <v>0.53</v>
      </c>
      <c r="AE284" s="39">
        <v>0.74</v>
      </c>
      <c r="AF284" s="39">
        <v>0.42</v>
      </c>
      <c r="AG284" s="39">
        <v>0.16</v>
      </c>
      <c r="AH284" s="39">
        <v>0.57999999999999996</v>
      </c>
      <c r="AI284" s="39">
        <v>0.84</v>
      </c>
      <c r="AJ284" s="39">
        <v>0.68</v>
      </c>
      <c r="AK284" s="39">
        <v>0.05</v>
      </c>
      <c r="AL284" s="39">
        <v>0.74</v>
      </c>
      <c r="AM284" s="39">
        <v>0.37</v>
      </c>
      <c r="AN284" s="39">
        <v>0.21</v>
      </c>
      <c r="AO284" s="39">
        <v>0</v>
      </c>
      <c r="AP284" s="39">
        <v>0.11</v>
      </c>
      <c r="AQ284" s="39">
        <v>0.05</v>
      </c>
      <c r="AR284" s="39">
        <v>0.05</v>
      </c>
      <c r="AS284" s="39">
        <v>0.74</v>
      </c>
      <c r="AT284" s="39">
        <v>0.11</v>
      </c>
      <c r="AU284" s="39">
        <v>0.57999999999999996</v>
      </c>
      <c r="AV284" s="39">
        <v>0.79</v>
      </c>
      <c r="AW284" s="39">
        <v>0.47</v>
      </c>
      <c r="AX284" s="39">
        <v>0.79</v>
      </c>
      <c r="AY284" s="39">
        <v>0.53</v>
      </c>
      <c r="AZ284" s="39">
        <v>0.32</v>
      </c>
      <c r="BA284" s="39">
        <v>0.74</v>
      </c>
      <c r="BB284" s="39">
        <v>0.47</v>
      </c>
      <c r="BC284" s="39">
        <v>0.26</v>
      </c>
      <c r="BD284" s="39">
        <v>0.47</v>
      </c>
      <c r="BE284" s="39">
        <v>0.68</v>
      </c>
      <c r="BF284" s="39">
        <v>0.42</v>
      </c>
      <c r="BG284" s="39">
        <v>0.57999999999999996</v>
      </c>
      <c r="BH284" s="39">
        <v>0.16</v>
      </c>
      <c r="BI284" s="39">
        <v>0.68</v>
      </c>
      <c r="BJ284" s="39">
        <v>0.21</v>
      </c>
      <c r="BK284" s="39">
        <v>0.63</v>
      </c>
      <c r="BL284" s="39">
        <v>0.57999999999999996</v>
      </c>
      <c r="BM284" s="39">
        <v>0.57999999999999996</v>
      </c>
      <c r="BN284" s="39">
        <v>0.47</v>
      </c>
      <c r="BO284" s="39">
        <v>0.57999999999999996</v>
      </c>
      <c r="BP284" s="39">
        <v>0.57999999999999996</v>
      </c>
      <c r="BQ284" s="39">
        <v>0.57999999999999996</v>
      </c>
      <c r="BR284" s="39">
        <v>0.32</v>
      </c>
      <c r="BS284" s="39">
        <v>0.37</v>
      </c>
      <c r="BT284" s="39">
        <v>0.16</v>
      </c>
      <c r="BU284" s="39">
        <v>0.79</v>
      </c>
      <c r="BV284" s="39">
        <v>0.16</v>
      </c>
      <c r="BW284" s="39">
        <v>0.05</v>
      </c>
      <c r="BX284" s="39">
        <v>0.32</v>
      </c>
      <c r="BY284" s="39">
        <v>0.57999999999999996</v>
      </c>
      <c r="BZ284" s="39">
        <v>0.63</v>
      </c>
      <c r="CA284" s="39">
        <v>0.11</v>
      </c>
      <c r="CB284" s="39">
        <v>0</v>
      </c>
      <c r="CC284" s="39">
        <v>0.39</v>
      </c>
      <c r="CD284" s="39">
        <v>0.42</v>
      </c>
      <c r="CE284" s="39">
        <v>0.49</v>
      </c>
      <c r="CF284" s="39">
        <v>0.32</v>
      </c>
    </row>
    <row r="285" spans="1:84" x14ac:dyDescent="0.25">
      <c r="A285" s="31" t="str">
        <f t="shared" si="4"/>
        <v>ESCOLA MUNICIPAL DUQUE DE CAXIAS5º anoA</v>
      </c>
      <c r="B285" s="31" t="s">
        <v>166</v>
      </c>
      <c r="C285" s="31" t="s">
        <v>215</v>
      </c>
      <c r="D285" s="31" t="s">
        <v>219</v>
      </c>
      <c r="E285" s="31" t="s">
        <v>217</v>
      </c>
      <c r="F285" s="31" t="s">
        <v>87</v>
      </c>
      <c r="G285" s="42">
        <v>22</v>
      </c>
      <c r="H285" s="42">
        <v>22</v>
      </c>
      <c r="I285" s="42">
        <v>22</v>
      </c>
      <c r="J285" s="42">
        <v>22</v>
      </c>
      <c r="K285" s="39">
        <v>0.36</v>
      </c>
      <c r="L285" s="39">
        <v>0.41</v>
      </c>
      <c r="M285" s="39">
        <v>0.18</v>
      </c>
      <c r="N285" s="39">
        <v>0.41</v>
      </c>
      <c r="O285" s="39">
        <v>0.5</v>
      </c>
      <c r="P285" s="39">
        <v>0.32</v>
      </c>
      <c r="Q285" s="39">
        <v>0.45</v>
      </c>
      <c r="R285" s="39">
        <v>0.36</v>
      </c>
      <c r="S285" s="39">
        <v>0.32</v>
      </c>
      <c r="T285" s="39">
        <v>0.32</v>
      </c>
      <c r="U285" s="39">
        <v>0.45</v>
      </c>
      <c r="V285" s="39">
        <v>0.36</v>
      </c>
      <c r="W285" s="39">
        <v>0.41</v>
      </c>
      <c r="X285" s="39">
        <v>0.45</v>
      </c>
      <c r="Y285" s="39">
        <v>0.32</v>
      </c>
      <c r="Z285" s="39">
        <v>0.5</v>
      </c>
      <c r="AA285" s="39">
        <v>0.32</v>
      </c>
      <c r="AB285" s="39">
        <v>0.36</v>
      </c>
      <c r="AC285" s="39">
        <v>0.45</v>
      </c>
      <c r="AD285" s="39">
        <v>0.5</v>
      </c>
      <c r="AE285" s="39">
        <v>0.59</v>
      </c>
      <c r="AF285" s="39">
        <v>0.73</v>
      </c>
      <c r="AG285" s="39">
        <v>0.5</v>
      </c>
      <c r="AH285" s="39">
        <v>0.18</v>
      </c>
      <c r="AI285" s="39">
        <v>0.45</v>
      </c>
      <c r="AJ285" s="39">
        <v>0.41</v>
      </c>
      <c r="AK285" s="39">
        <v>0.64</v>
      </c>
      <c r="AL285" s="39">
        <v>0.45</v>
      </c>
      <c r="AM285" s="39">
        <v>0.41</v>
      </c>
      <c r="AN285" s="39">
        <v>0.23</v>
      </c>
      <c r="AO285" s="39">
        <v>0.36</v>
      </c>
      <c r="AP285" s="39">
        <v>0.36</v>
      </c>
      <c r="AQ285" s="39">
        <v>0.32</v>
      </c>
      <c r="AR285" s="39">
        <v>0.73</v>
      </c>
      <c r="AS285" s="39">
        <v>0.59</v>
      </c>
      <c r="AT285" s="39">
        <v>0.23</v>
      </c>
      <c r="AU285" s="39">
        <v>0.32</v>
      </c>
      <c r="AV285" s="39">
        <v>0.36</v>
      </c>
      <c r="AW285" s="39">
        <v>0.32</v>
      </c>
      <c r="AX285" s="39">
        <v>0.32</v>
      </c>
      <c r="AY285" s="39">
        <v>0.32</v>
      </c>
      <c r="AZ285" s="39">
        <v>0.27</v>
      </c>
      <c r="BA285" s="39">
        <v>0.45</v>
      </c>
      <c r="BB285" s="39">
        <v>0.77</v>
      </c>
      <c r="BC285" s="39">
        <v>0.45</v>
      </c>
      <c r="BD285" s="39">
        <v>0.55000000000000004</v>
      </c>
      <c r="BE285" s="39">
        <v>0.68</v>
      </c>
      <c r="BF285" s="39">
        <v>0.55000000000000004</v>
      </c>
      <c r="BG285" s="39">
        <v>0.32</v>
      </c>
      <c r="BH285" s="39">
        <v>0.32</v>
      </c>
      <c r="BI285" s="39">
        <v>0.5</v>
      </c>
      <c r="BJ285" s="39">
        <v>0.32</v>
      </c>
      <c r="BK285" s="39">
        <v>0.55000000000000004</v>
      </c>
      <c r="BL285" s="39">
        <v>0.55000000000000004</v>
      </c>
      <c r="BM285" s="39">
        <v>0.45</v>
      </c>
      <c r="BN285" s="39">
        <v>0.41</v>
      </c>
      <c r="BO285" s="39">
        <v>0.23</v>
      </c>
      <c r="BP285" s="39">
        <v>0.59</v>
      </c>
      <c r="BQ285" s="39">
        <v>0.73</v>
      </c>
      <c r="BR285" s="39">
        <v>0.45</v>
      </c>
      <c r="BS285" s="39">
        <v>0.18</v>
      </c>
      <c r="BT285" s="39">
        <v>0.36</v>
      </c>
      <c r="BU285" s="39">
        <v>0.77</v>
      </c>
      <c r="BV285" s="39">
        <v>0.55000000000000004</v>
      </c>
      <c r="BW285" s="39">
        <v>0.68</v>
      </c>
      <c r="BX285" s="39">
        <v>0.41</v>
      </c>
      <c r="BY285" s="39">
        <v>0.41</v>
      </c>
      <c r="BZ285" s="39">
        <v>0.41</v>
      </c>
      <c r="CA285" s="39">
        <v>0.18</v>
      </c>
      <c r="CB285" s="39">
        <v>0.27</v>
      </c>
      <c r="CC285" s="39">
        <v>0.39</v>
      </c>
      <c r="CD285" s="39">
        <v>0.43</v>
      </c>
      <c r="CE285" s="39">
        <v>0.47</v>
      </c>
      <c r="CF285" s="39">
        <v>0.42</v>
      </c>
    </row>
    <row r="286" spans="1:84" x14ac:dyDescent="0.25">
      <c r="A286" s="31" t="str">
        <f t="shared" si="4"/>
        <v>ESCOLA MUNICIPAL DUQUE DE CAXIAS5º anoB</v>
      </c>
      <c r="B286" s="31" t="s">
        <v>166</v>
      </c>
      <c r="C286" s="31" t="s">
        <v>215</v>
      </c>
      <c r="D286" s="31" t="s">
        <v>219</v>
      </c>
      <c r="E286" s="31" t="s">
        <v>217</v>
      </c>
      <c r="F286" s="31" t="s">
        <v>100</v>
      </c>
      <c r="G286" s="42">
        <v>19</v>
      </c>
      <c r="H286" s="42">
        <v>19</v>
      </c>
      <c r="I286" s="42">
        <v>19</v>
      </c>
      <c r="J286" s="42">
        <v>19</v>
      </c>
      <c r="K286" s="39">
        <v>0.37</v>
      </c>
      <c r="L286" s="39">
        <v>0.84</v>
      </c>
      <c r="M286" s="39">
        <v>0.37</v>
      </c>
      <c r="N286" s="39">
        <v>0.11</v>
      </c>
      <c r="O286" s="39">
        <v>0.47</v>
      </c>
      <c r="P286" s="39">
        <v>0.37</v>
      </c>
      <c r="Q286" s="39">
        <v>0.32</v>
      </c>
      <c r="R286" s="39">
        <v>0.42</v>
      </c>
      <c r="S286" s="39">
        <v>0.26</v>
      </c>
      <c r="T286" s="39">
        <v>0.63</v>
      </c>
      <c r="U286" s="39">
        <v>0.53</v>
      </c>
      <c r="V286" s="39">
        <v>0.53</v>
      </c>
      <c r="W286" s="39">
        <v>0.26</v>
      </c>
      <c r="X286" s="39">
        <v>0.57999999999999996</v>
      </c>
      <c r="Y286" s="39">
        <v>0.42</v>
      </c>
      <c r="Z286" s="39">
        <v>0.42</v>
      </c>
      <c r="AA286" s="39">
        <v>0.63</v>
      </c>
      <c r="AB286" s="39">
        <v>0.21</v>
      </c>
      <c r="AC286" s="39">
        <v>0.21</v>
      </c>
      <c r="AD286" s="39">
        <v>0.63</v>
      </c>
      <c r="AE286" s="39">
        <v>0.53</v>
      </c>
      <c r="AF286" s="39">
        <v>0.37</v>
      </c>
      <c r="AG286" s="39">
        <v>0.47</v>
      </c>
      <c r="AH286" s="39">
        <v>0.32</v>
      </c>
      <c r="AI286" s="39">
        <v>0.26</v>
      </c>
      <c r="AJ286" s="39">
        <v>0.47</v>
      </c>
      <c r="AK286" s="39">
        <v>0.57999999999999996</v>
      </c>
      <c r="AL286" s="39">
        <v>0.53</v>
      </c>
      <c r="AM286" s="39">
        <v>0.57999999999999996</v>
      </c>
      <c r="AN286" s="39">
        <v>0.37</v>
      </c>
      <c r="AO286" s="39">
        <v>0.16</v>
      </c>
      <c r="AP286" s="39">
        <v>0.16</v>
      </c>
      <c r="AQ286" s="39">
        <v>0.32</v>
      </c>
      <c r="AR286" s="39">
        <v>0.37</v>
      </c>
      <c r="AS286" s="39">
        <v>0.37</v>
      </c>
      <c r="AT286" s="39">
        <v>0.11</v>
      </c>
      <c r="AU286" s="39">
        <v>0.37</v>
      </c>
      <c r="AV286" s="39">
        <v>0.21</v>
      </c>
      <c r="AW286" s="39">
        <v>0.16</v>
      </c>
      <c r="AX286" s="39">
        <v>0.26</v>
      </c>
      <c r="AY286" s="39">
        <v>0.32</v>
      </c>
      <c r="AZ286" s="39">
        <v>0.26</v>
      </c>
      <c r="BA286" s="39">
        <v>0.21</v>
      </c>
      <c r="BB286" s="39">
        <v>0.47</v>
      </c>
      <c r="BC286" s="39">
        <v>0.05</v>
      </c>
      <c r="BD286" s="39">
        <v>0.47</v>
      </c>
      <c r="BE286" s="39">
        <v>0.63</v>
      </c>
      <c r="BF286" s="39">
        <v>0.47</v>
      </c>
      <c r="BG286" s="39">
        <v>0.05</v>
      </c>
      <c r="BH286" s="39">
        <v>0.05</v>
      </c>
      <c r="BI286" s="39">
        <v>0.68</v>
      </c>
      <c r="BJ286" s="39">
        <v>0.26</v>
      </c>
      <c r="BK286" s="39">
        <v>0.26</v>
      </c>
      <c r="BL286" s="39">
        <v>0.37</v>
      </c>
      <c r="BM286" s="39">
        <v>0.47</v>
      </c>
      <c r="BN286" s="39">
        <v>0.47</v>
      </c>
      <c r="BO286" s="39">
        <v>0.05</v>
      </c>
      <c r="BP286" s="39">
        <v>0.53</v>
      </c>
      <c r="BQ286" s="39">
        <v>0.74</v>
      </c>
      <c r="BR286" s="39">
        <v>0.26</v>
      </c>
      <c r="BS286" s="39">
        <v>0.26</v>
      </c>
      <c r="BT286" s="39">
        <v>0.11</v>
      </c>
      <c r="BU286" s="39">
        <v>0.57999999999999996</v>
      </c>
      <c r="BV286" s="39">
        <v>0.16</v>
      </c>
      <c r="BW286" s="39">
        <v>0.21</v>
      </c>
      <c r="BX286" s="39">
        <v>0.42</v>
      </c>
      <c r="BY286" s="39">
        <v>0.37</v>
      </c>
      <c r="BZ286" s="39">
        <v>0.37</v>
      </c>
      <c r="CA286" s="39">
        <v>0.21</v>
      </c>
      <c r="CB286" s="39">
        <v>0.37</v>
      </c>
      <c r="CC286" s="39">
        <v>0.43</v>
      </c>
      <c r="CD286" s="39">
        <v>0.35</v>
      </c>
      <c r="CE286" s="39">
        <v>0.36</v>
      </c>
      <c r="CF286" s="39">
        <v>0.31</v>
      </c>
    </row>
    <row r="287" spans="1:84" x14ac:dyDescent="0.25">
      <c r="A287" s="31" t="str">
        <f t="shared" si="4"/>
        <v>ESCOLA MUNICIPAL CANTINHO DO SABER III5º anounica</v>
      </c>
      <c r="B287" s="31" t="s">
        <v>166</v>
      </c>
      <c r="C287" s="31" t="s">
        <v>215</v>
      </c>
      <c r="D287" s="31" t="s">
        <v>218</v>
      </c>
      <c r="E287" s="31" t="s">
        <v>217</v>
      </c>
      <c r="F287" s="31" t="s">
        <v>381</v>
      </c>
      <c r="G287" s="42">
        <v>14</v>
      </c>
      <c r="H287" s="42">
        <v>14</v>
      </c>
      <c r="I287" s="42">
        <v>11</v>
      </c>
      <c r="J287" s="42">
        <v>11</v>
      </c>
      <c r="K287" s="39">
        <v>0.14000000000000001</v>
      </c>
      <c r="L287" s="39">
        <v>0.43</v>
      </c>
      <c r="M287" s="39">
        <v>0.14000000000000001</v>
      </c>
      <c r="N287" s="39">
        <v>0.21</v>
      </c>
      <c r="O287" s="39">
        <v>0.43</v>
      </c>
      <c r="P287" s="39">
        <v>0.21</v>
      </c>
      <c r="Q287" s="39">
        <v>0.21</v>
      </c>
      <c r="R287" s="39">
        <v>0.28999999999999998</v>
      </c>
      <c r="S287" s="39">
        <v>0.43</v>
      </c>
      <c r="T287" s="39">
        <v>0.64</v>
      </c>
      <c r="U287" s="39">
        <v>0.56999999999999995</v>
      </c>
      <c r="V287" s="39">
        <v>0.56999999999999995</v>
      </c>
      <c r="W287" s="39">
        <v>0.56999999999999995</v>
      </c>
      <c r="X287" s="39">
        <v>0.28999999999999998</v>
      </c>
      <c r="Y287" s="39">
        <v>0.56999999999999995</v>
      </c>
      <c r="Z287" s="39">
        <v>0.36</v>
      </c>
      <c r="AA287" s="39">
        <v>7.0000000000000007E-2</v>
      </c>
      <c r="AB287" s="39">
        <v>0.21</v>
      </c>
      <c r="AC287" s="39">
        <v>0.36</v>
      </c>
      <c r="AD287" s="39">
        <v>0.36</v>
      </c>
      <c r="AE287" s="39">
        <v>0.43</v>
      </c>
      <c r="AF287" s="39">
        <v>0.43</v>
      </c>
      <c r="AG287" s="39">
        <v>0.21</v>
      </c>
      <c r="AH287" s="39">
        <v>7.0000000000000007E-2</v>
      </c>
      <c r="AI287" s="39">
        <v>0.43</v>
      </c>
      <c r="AJ287" s="39">
        <v>0.36</v>
      </c>
      <c r="AK287" s="39">
        <v>0.28999999999999998</v>
      </c>
      <c r="AL287" s="39">
        <v>0.28999999999999998</v>
      </c>
      <c r="AM287" s="39">
        <v>0.21</v>
      </c>
      <c r="AN287" s="39">
        <v>0.43</v>
      </c>
      <c r="AO287" s="39">
        <v>0.28999999999999998</v>
      </c>
      <c r="AP287" s="39">
        <v>0.21</v>
      </c>
      <c r="AQ287" s="39">
        <v>0.43</v>
      </c>
      <c r="AR287" s="39">
        <v>0.43</v>
      </c>
      <c r="AS287" s="39">
        <v>0.36</v>
      </c>
      <c r="AT287" s="39">
        <v>0.28999999999999998</v>
      </c>
      <c r="AU287" s="39">
        <v>0.36</v>
      </c>
      <c r="AV287" s="39">
        <v>0.21</v>
      </c>
      <c r="AW287" s="39">
        <v>0.36</v>
      </c>
      <c r="AX287" s="39">
        <v>0.5</v>
      </c>
      <c r="AY287" s="39">
        <v>0.28999999999999998</v>
      </c>
      <c r="AZ287" s="39">
        <v>0.36</v>
      </c>
      <c r="BA287" s="39">
        <v>0.14000000000000001</v>
      </c>
      <c r="BB287" s="39">
        <v>0.21</v>
      </c>
      <c r="BC287" s="39">
        <v>0.28999999999999998</v>
      </c>
      <c r="BD287" s="39">
        <v>0.43</v>
      </c>
      <c r="BE287" s="39">
        <v>0.5</v>
      </c>
      <c r="BF287" s="39">
        <v>0.21</v>
      </c>
      <c r="BG287" s="39">
        <v>0.36</v>
      </c>
      <c r="BH287" s="39">
        <v>0</v>
      </c>
      <c r="BI287" s="39">
        <v>0.28999999999999998</v>
      </c>
      <c r="BJ287" s="39">
        <v>7.0000000000000007E-2</v>
      </c>
      <c r="BK287" s="39">
        <v>0.28999999999999998</v>
      </c>
      <c r="BL287" s="39">
        <v>0.21</v>
      </c>
      <c r="BM287" s="39">
        <v>0.28999999999999998</v>
      </c>
      <c r="BN287" s="39">
        <v>0</v>
      </c>
      <c r="BO287" s="39">
        <v>7.0000000000000007E-2</v>
      </c>
      <c r="BP287" s="39">
        <v>0.28999999999999998</v>
      </c>
      <c r="BQ287" s="39">
        <v>0.43</v>
      </c>
      <c r="BR287" s="39">
        <v>0.28999999999999998</v>
      </c>
      <c r="BS287" s="39">
        <v>0.21</v>
      </c>
      <c r="BT287" s="39">
        <v>0.21</v>
      </c>
      <c r="BU287" s="39">
        <v>0.5</v>
      </c>
      <c r="BV287" s="39">
        <v>0.21</v>
      </c>
      <c r="BW287" s="39">
        <v>7.0000000000000007E-2</v>
      </c>
      <c r="BX287" s="39">
        <v>0.14000000000000001</v>
      </c>
      <c r="BY287" s="39">
        <v>7.0000000000000007E-2</v>
      </c>
      <c r="BZ287" s="39">
        <v>0.21</v>
      </c>
      <c r="CA287" s="39">
        <v>0.14000000000000001</v>
      </c>
      <c r="CB287" s="39">
        <v>0.28999999999999998</v>
      </c>
      <c r="CC287" s="39">
        <v>0.35</v>
      </c>
      <c r="CD287" s="39">
        <v>0.33</v>
      </c>
      <c r="CE287" s="39">
        <v>0.25</v>
      </c>
      <c r="CF287" s="39">
        <v>0.21</v>
      </c>
    </row>
    <row r="288" spans="1:84" x14ac:dyDescent="0.25">
      <c r="A288" s="31" t="str">
        <f t="shared" si="4"/>
        <v>ESCOLA MUNICIPAL FIRMINO COELHO DE ARAUJO5º anoÚNICA</v>
      </c>
      <c r="B288" s="31" t="s">
        <v>240</v>
      </c>
      <c r="C288" s="31" t="s">
        <v>254</v>
      </c>
      <c r="D288" s="31" t="s">
        <v>407</v>
      </c>
      <c r="E288" s="31" t="s">
        <v>217</v>
      </c>
      <c r="F288" s="31" t="s">
        <v>134</v>
      </c>
      <c r="G288" s="42">
        <v>8</v>
      </c>
      <c r="H288" s="42">
        <v>8</v>
      </c>
      <c r="I288" s="42">
        <v>7</v>
      </c>
      <c r="J288" s="42">
        <v>7</v>
      </c>
      <c r="K288" s="39">
        <v>0.5</v>
      </c>
      <c r="L288" s="39">
        <v>0.13</v>
      </c>
      <c r="M288" s="39">
        <v>0.38</v>
      </c>
      <c r="N288" s="39">
        <v>0.25</v>
      </c>
      <c r="O288" s="39">
        <v>0.38</v>
      </c>
      <c r="P288" s="39">
        <v>0.13</v>
      </c>
      <c r="Q288" s="39">
        <v>0.13</v>
      </c>
      <c r="R288" s="39">
        <v>0.25</v>
      </c>
      <c r="S288" s="39">
        <v>0</v>
      </c>
      <c r="T288" s="39">
        <v>0.38</v>
      </c>
      <c r="U288" s="39">
        <v>0.38</v>
      </c>
      <c r="V288" s="39">
        <v>0.38</v>
      </c>
      <c r="W288" s="39">
        <v>0.38</v>
      </c>
      <c r="X288" s="39">
        <v>0.75</v>
      </c>
      <c r="Y288" s="39">
        <v>0.38</v>
      </c>
      <c r="Z288" s="39">
        <v>0.63</v>
      </c>
      <c r="AA288" s="39">
        <v>0.38</v>
      </c>
      <c r="AB288" s="39">
        <v>0.13</v>
      </c>
      <c r="AC288" s="39">
        <v>0.13</v>
      </c>
      <c r="AD288" s="39">
        <v>0.75</v>
      </c>
      <c r="AE288" s="39">
        <v>0.25</v>
      </c>
      <c r="AF288" s="39">
        <v>0.5</v>
      </c>
      <c r="AG288" s="39">
        <v>0.13</v>
      </c>
      <c r="AH288" s="39">
        <v>0.13</v>
      </c>
      <c r="AI288" s="39">
        <v>0.38</v>
      </c>
      <c r="AJ288" s="39">
        <v>0.25</v>
      </c>
      <c r="AK288" s="39">
        <v>0.25</v>
      </c>
      <c r="AL288" s="39">
        <v>0.13</v>
      </c>
      <c r="AM288" s="39">
        <v>0.75</v>
      </c>
      <c r="AN288" s="39">
        <v>0.38</v>
      </c>
      <c r="AO288" s="39">
        <v>0.38</v>
      </c>
      <c r="AP288" s="39">
        <v>0.13</v>
      </c>
      <c r="AQ288" s="39">
        <v>0.13</v>
      </c>
      <c r="AR288" s="39">
        <v>0.25</v>
      </c>
      <c r="AS288" s="39">
        <v>0.38</v>
      </c>
      <c r="AT288" s="39">
        <v>0.13</v>
      </c>
      <c r="AU288" s="39">
        <v>0.5</v>
      </c>
      <c r="AV288" s="39">
        <v>0</v>
      </c>
      <c r="AW288" s="39">
        <v>0</v>
      </c>
      <c r="AX288" s="39">
        <v>0.25</v>
      </c>
      <c r="AY288" s="39">
        <v>0.13</v>
      </c>
      <c r="AZ288" s="39">
        <v>0.25</v>
      </c>
      <c r="BA288" s="39">
        <v>0</v>
      </c>
      <c r="BB288" s="39">
        <v>0.88</v>
      </c>
      <c r="BC288" s="39">
        <v>0.25</v>
      </c>
      <c r="BD288" s="39">
        <v>0.5</v>
      </c>
      <c r="BE288" s="39">
        <v>0.25</v>
      </c>
      <c r="BF288" s="39">
        <v>0.38</v>
      </c>
      <c r="BG288" s="39">
        <v>0.38</v>
      </c>
      <c r="BH288" s="39">
        <v>0.13</v>
      </c>
      <c r="BI288" s="39">
        <v>0.5</v>
      </c>
      <c r="BJ288" s="39">
        <v>0.5</v>
      </c>
      <c r="BK288" s="39">
        <v>0.63</v>
      </c>
      <c r="BL288" s="39">
        <v>0.5</v>
      </c>
      <c r="BM288" s="39">
        <v>0.25</v>
      </c>
      <c r="BN288" s="39">
        <v>0.25</v>
      </c>
      <c r="BO288" s="39">
        <v>0.13</v>
      </c>
      <c r="BP288" s="39">
        <v>0.63</v>
      </c>
      <c r="BQ288" s="39">
        <v>0.5</v>
      </c>
      <c r="BR288" s="39">
        <v>0.38</v>
      </c>
      <c r="BS288" s="39">
        <v>0.13</v>
      </c>
      <c r="BT288" s="39">
        <v>0.38</v>
      </c>
      <c r="BU288" s="39">
        <v>0.5</v>
      </c>
      <c r="BV288" s="39">
        <v>0.13</v>
      </c>
      <c r="BW288" s="39">
        <v>0.13</v>
      </c>
      <c r="BX288" s="39">
        <v>0</v>
      </c>
      <c r="BY288" s="39">
        <v>0.38</v>
      </c>
      <c r="BZ288" s="39">
        <v>0.38</v>
      </c>
      <c r="CA288" s="39">
        <v>0.25</v>
      </c>
      <c r="CB288" s="39">
        <v>0.25</v>
      </c>
      <c r="CC288" s="39">
        <v>0.34</v>
      </c>
      <c r="CD288" s="39">
        <v>0.26</v>
      </c>
      <c r="CE288" s="39">
        <v>0.37</v>
      </c>
      <c r="CF288" s="39">
        <v>0.25</v>
      </c>
    </row>
    <row r="289" spans="1:84" x14ac:dyDescent="0.25">
      <c r="A289" s="31" t="str">
        <f t="shared" si="4"/>
        <v>ESCOLA MUNICIPAL AURELIANO JOSE FERREIRA5º anoUNICA</v>
      </c>
      <c r="B289" s="31" t="s">
        <v>166</v>
      </c>
      <c r="C289" s="31" t="s">
        <v>166</v>
      </c>
      <c r="D289" s="31" t="s">
        <v>171</v>
      </c>
      <c r="E289" s="31" t="s">
        <v>217</v>
      </c>
      <c r="F289" s="31" t="s">
        <v>95</v>
      </c>
      <c r="G289" s="42">
        <v>15</v>
      </c>
      <c r="H289" s="42">
        <v>15</v>
      </c>
      <c r="I289" s="42">
        <v>15</v>
      </c>
      <c r="J289" s="42">
        <v>15</v>
      </c>
      <c r="K289" s="39">
        <v>0.53</v>
      </c>
      <c r="L289" s="39">
        <v>0.4</v>
      </c>
      <c r="M289" s="39">
        <v>0.13</v>
      </c>
      <c r="N289" s="39">
        <v>0.27</v>
      </c>
      <c r="O289" s="39">
        <v>0.27</v>
      </c>
      <c r="P289" s="39">
        <v>7.0000000000000007E-2</v>
      </c>
      <c r="Q289" s="39">
        <v>0.33</v>
      </c>
      <c r="R289" s="39">
        <v>0.33</v>
      </c>
      <c r="S289" s="39">
        <v>0.2</v>
      </c>
      <c r="T289" s="39">
        <v>0.33</v>
      </c>
      <c r="U289" s="39">
        <v>0.47</v>
      </c>
      <c r="V289" s="39">
        <v>0.47</v>
      </c>
      <c r="W289" s="39">
        <v>0.53</v>
      </c>
      <c r="X289" s="39">
        <v>0.6</v>
      </c>
      <c r="Y289" s="39">
        <v>0.27</v>
      </c>
      <c r="Z289" s="39">
        <v>0.33</v>
      </c>
      <c r="AA289" s="39">
        <v>0.47</v>
      </c>
      <c r="AB289" s="39">
        <v>0.27</v>
      </c>
      <c r="AC289" s="39">
        <v>0.13</v>
      </c>
      <c r="AD289" s="39">
        <v>0.67</v>
      </c>
      <c r="AE289" s="39">
        <v>0.73</v>
      </c>
      <c r="AF289" s="39">
        <v>0.53</v>
      </c>
      <c r="AG289" s="39">
        <v>7.0000000000000007E-2</v>
      </c>
      <c r="AH289" s="39">
        <v>0.33</v>
      </c>
      <c r="AI289" s="39">
        <v>0.33</v>
      </c>
      <c r="AJ289" s="39">
        <v>0.4</v>
      </c>
      <c r="AK289" s="39">
        <v>0.4</v>
      </c>
      <c r="AL289" s="39">
        <v>0.33</v>
      </c>
      <c r="AM289" s="39">
        <v>0.2</v>
      </c>
      <c r="AN289" s="39">
        <v>0.27</v>
      </c>
      <c r="AO289" s="39">
        <v>0.27</v>
      </c>
      <c r="AP289" s="39">
        <v>0.27</v>
      </c>
      <c r="AQ289" s="39">
        <v>0.47</v>
      </c>
      <c r="AR289" s="39">
        <v>0.33</v>
      </c>
      <c r="AS289" s="39">
        <v>0.47</v>
      </c>
      <c r="AT289" s="39">
        <v>0.33</v>
      </c>
      <c r="AU289" s="39">
        <v>0.27</v>
      </c>
      <c r="AV289" s="39">
        <v>0.33</v>
      </c>
      <c r="AW289" s="39">
        <v>0.2</v>
      </c>
      <c r="AX289" s="39">
        <v>0.33</v>
      </c>
      <c r="AY289" s="39">
        <v>0.4</v>
      </c>
      <c r="AZ289" s="39">
        <v>0.27</v>
      </c>
      <c r="BA289" s="39">
        <v>7.0000000000000007E-2</v>
      </c>
      <c r="BB289" s="39">
        <v>0.8</v>
      </c>
      <c r="BC289" s="39">
        <v>0.2</v>
      </c>
      <c r="BD289" s="39">
        <v>0.4</v>
      </c>
      <c r="BE289" s="39">
        <v>0.67</v>
      </c>
      <c r="BF289" s="39">
        <v>0.6</v>
      </c>
      <c r="BG289" s="39">
        <v>0.2</v>
      </c>
      <c r="BH289" s="39">
        <v>0.27</v>
      </c>
      <c r="BI289" s="39">
        <v>0.6</v>
      </c>
      <c r="BJ289" s="39">
        <v>0.27</v>
      </c>
      <c r="BK289" s="39">
        <v>0.4</v>
      </c>
      <c r="BL289" s="39">
        <v>0.47</v>
      </c>
      <c r="BM289" s="39">
        <v>0.47</v>
      </c>
      <c r="BN289" s="39">
        <v>0.2</v>
      </c>
      <c r="BO289" s="39">
        <v>0.27</v>
      </c>
      <c r="BP289" s="39">
        <v>0.6</v>
      </c>
      <c r="BQ289" s="39">
        <v>0.47</v>
      </c>
      <c r="BR289" s="39">
        <v>0.2</v>
      </c>
      <c r="BS289" s="39">
        <v>0.2</v>
      </c>
      <c r="BT289" s="39">
        <v>0.13</v>
      </c>
      <c r="BU289" s="39">
        <v>0.47</v>
      </c>
      <c r="BV289" s="39">
        <v>0</v>
      </c>
      <c r="BW289" s="39">
        <v>0.4</v>
      </c>
      <c r="BX289" s="39">
        <v>0.33</v>
      </c>
      <c r="BY289" s="39">
        <v>0.2</v>
      </c>
      <c r="BZ289" s="39">
        <v>0.13</v>
      </c>
      <c r="CA289" s="39">
        <v>0.27</v>
      </c>
      <c r="CB289" s="39">
        <v>7.0000000000000007E-2</v>
      </c>
      <c r="CC289" s="39">
        <v>0.35</v>
      </c>
      <c r="CD289" s="39">
        <v>0.34</v>
      </c>
      <c r="CE289" s="39">
        <v>0.39</v>
      </c>
      <c r="CF289" s="39">
        <v>0.22</v>
      </c>
    </row>
    <row r="290" spans="1:84" x14ac:dyDescent="0.25">
      <c r="A290" s="31" t="str">
        <f t="shared" si="4"/>
        <v>ESC MUL BARNABE PEREIRA DO NASCIMENTO5º anoÚnica</v>
      </c>
      <c r="B290" s="31" t="s">
        <v>240</v>
      </c>
      <c r="C290" s="31" t="s">
        <v>254</v>
      </c>
      <c r="D290" s="31" t="s">
        <v>255</v>
      </c>
      <c r="E290" s="31" t="s">
        <v>217</v>
      </c>
      <c r="F290" s="31" t="s">
        <v>453</v>
      </c>
      <c r="G290" s="43">
        <v>9</v>
      </c>
      <c r="H290" s="43">
        <v>9</v>
      </c>
      <c r="I290" s="43">
        <v>9</v>
      </c>
      <c r="J290" s="43">
        <v>9</v>
      </c>
      <c r="K290" s="39">
        <v>0.56000000000000005</v>
      </c>
      <c r="L290" s="39">
        <v>0.33</v>
      </c>
      <c r="M290" s="39">
        <v>0.33</v>
      </c>
      <c r="N290" s="39">
        <v>0.11</v>
      </c>
      <c r="O290" s="39">
        <v>0</v>
      </c>
      <c r="P290" s="39">
        <v>0</v>
      </c>
      <c r="Q290" s="39">
        <v>0</v>
      </c>
      <c r="R290" s="39">
        <v>0.22</v>
      </c>
      <c r="S290" s="39">
        <v>0.44</v>
      </c>
      <c r="T290" s="39">
        <v>0.89</v>
      </c>
      <c r="U290" s="39">
        <v>0.33</v>
      </c>
      <c r="V290" s="39">
        <v>0.33</v>
      </c>
      <c r="W290" s="39">
        <v>0.22</v>
      </c>
      <c r="X290" s="39">
        <v>0.56000000000000005</v>
      </c>
      <c r="Y290" s="39">
        <v>0.67</v>
      </c>
      <c r="Z290" s="39">
        <v>0.33</v>
      </c>
      <c r="AA290" s="39">
        <v>0.33</v>
      </c>
      <c r="AB290" s="39">
        <v>0</v>
      </c>
      <c r="AC290" s="39">
        <v>0.11</v>
      </c>
      <c r="AD290" s="39">
        <v>0.67</v>
      </c>
      <c r="AE290" s="39">
        <v>0.44</v>
      </c>
      <c r="AF290" s="39">
        <v>0.44</v>
      </c>
      <c r="AG290" s="39">
        <v>0.22</v>
      </c>
      <c r="AH290" s="39">
        <v>0.56000000000000005</v>
      </c>
      <c r="AI290" s="39">
        <v>0.33</v>
      </c>
      <c r="AJ290" s="39">
        <v>0.44</v>
      </c>
      <c r="AK290" s="39">
        <v>0.33</v>
      </c>
      <c r="AL290" s="39">
        <v>0.22</v>
      </c>
      <c r="AM290" s="39">
        <v>0.44</v>
      </c>
      <c r="AN290" s="39">
        <v>0.11</v>
      </c>
      <c r="AO290" s="39">
        <v>0.44</v>
      </c>
      <c r="AP290" s="39">
        <v>0.11</v>
      </c>
      <c r="AQ290" s="39">
        <v>0.11</v>
      </c>
      <c r="AR290" s="39">
        <v>0.22</v>
      </c>
      <c r="AS290" s="39">
        <v>0.33</v>
      </c>
      <c r="AT290" s="39">
        <v>0</v>
      </c>
      <c r="AU290" s="39">
        <v>0.44</v>
      </c>
      <c r="AV290" s="39">
        <v>0.11</v>
      </c>
      <c r="AW290" s="39">
        <v>0</v>
      </c>
      <c r="AX290" s="39">
        <v>0.22</v>
      </c>
      <c r="AY290" s="39">
        <v>0.33</v>
      </c>
      <c r="AZ290" s="39">
        <v>0.11</v>
      </c>
      <c r="BA290" s="39">
        <v>0.33</v>
      </c>
      <c r="BB290" s="39">
        <v>0.56000000000000005</v>
      </c>
      <c r="BC290" s="39">
        <v>0.56000000000000005</v>
      </c>
      <c r="BD290" s="39">
        <v>0.67</v>
      </c>
      <c r="BE290" s="39">
        <v>0.67</v>
      </c>
      <c r="BF290" s="39">
        <v>0.56000000000000005</v>
      </c>
      <c r="BG290" s="39">
        <v>0.11</v>
      </c>
      <c r="BH290" s="39">
        <v>0.33</v>
      </c>
      <c r="BI290" s="39">
        <v>0.11</v>
      </c>
      <c r="BJ290" s="39">
        <v>0.22</v>
      </c>
      <c r="BK290" s="39">
        <v>0.56000000000000005</v>
      </c>
      <c r="BL290" s="39">
        <v>0.44</v>
      </c>
      <c r="BM290" s="39">
        <v>0.11</v>
      </c>
      <c r="BN290" s="39">
        <v>0.67</v>
      </c>
      <c r="BO290" s="39">
        <v>0.11</v>
      </c>
      <c r="BP290" s="39">
        <v>0.33</v>
      </c>
      <c r="BQ290" s="39">
        <v>0.56000000000000005</v>
      </c>
      <c r="BR290" s="39">
        <v>0.33</v>
      </c>
      <c r="BS290" s="39">
        <v>0.33</v>
      </c>
      <c r="BT290" s="39">
        <v>0.44</v>
      </c>
      <c r="BU290" s="39">
        <v>0.44</v>
      </c>
      <c r="BV290" s="39">
        <v>0.44</v>
      </c>
      <c r="BW290" s="39">
        <v>0.11</v>
      </c>
      <c r="BX290" s="39">
        <v>0.11</v>
      </c>
      <c r="BY290" s="39">
        <v>0.22</v>
      </c>
      <c r="BZ290" s="39">
        <v>0.33</v>
      </c>
      <c r="CA290" s="39">
        <v>0.22</v>
      </c>
      <c r="CB290" s="39">
        <v>0.11</v>
      </c>
      <c r="CC290" s="39">
        <v>0.32</v>
      </c>
      <c r="CD290" s="39">
        <v>0.28000000000000003</v>
      </c>
      <c r="CE290" s="39">
        <v>0.38</v>
      </c>
      <c r="CF290" s="39">
        <v>0.28000000000000003</v>
      </c>
    </row>
    <row r="291" spans="1:84" x14ac:dyDescent="0.25">
      <c r="A291" s="31" t="str">
        <f t="shared" si="4"/>
        <v>ESCOLA MUNICIPAL E CRECHE JARDIM BEIJA FLOR5º anoA</v>
      </c>
      <c r="B291" s="31" t="s">
        <v>92</v>
      </c>
      <c r="C291" s="31" t="s">
        <v>364</v>
      </c>
      <c r="D291" s="31" t="s">
        <v>365</v>
      </c>
      <c r="E291" s="31" t="s">
        <v>217</v>
      </c>
      <c r="F291" s="31" t="s">
        <v>87</v>
      </c>
      <c r="G291" s="43">
        <v>22</v>
      </c>
      <c r="H291" s="43">
        <v>22</v>
      </c>
      <c r="I291" s="43">
        <v>22</v>
      </c>
      <c r="J291" s="43">
        <v>22</v>
      </c>
      <c r="K291" s="39">
        <v>0.09</v>
      </c>
      <c r="L291" s="39">
        <v>0.27</v>
      </c>
      <c r="M291" s="39">
        <v>0.14000000000000001</v>
      </c>
      <c r="N291" s="39">
        <v>0.14000000000000001</v>
      </c>
      <c r="O291" s="39">
        <v>0.27</v>
      </c>
      <c r="P291" s="39">
        <v>0.18</v>
      </c>
      <c r="Q291" s="39">
        <v>0.36</v>
      </c>
      <c r="R291" s="39">
        <v>0.09</v>
      </c>
      <c r="S291" s="39">
        <v>0.23</v>
      </c>
      <c r="T291" s="39">
        <v>0.5</v>
      </c>
      <c r="U291" s="39">
        <v>0.41</v>
      </c>
      <c r="V291" s="39">
        <v>0.23</v>
      </c>
      <c r="W291" s="39">
        <v>0.32</v>
      </c>
      <c r="X291" s="39">
        <v>0.45</v>
      </c>
      <c r="Y291" s="39">
        <v>0.36</v>
      </c>
      <c r="Z291" s="39">
        <v>0.09</v>
      </c>
      <c r="AA291" s="39">
        <v>0.32</v>
      </c>
      <c r="AB291" s="39">
        <v>0.18</v>
      </c>
      <c r="AC291" s="39">
        <v>0.18</v>
      </c>
      <c r="AD291" s="39">
        <v>0.27</v>
      </c>
      <c r="AE291" s="39">
        <v>0.27</v>
      </c>
      <c r="AF291" s="39">
        <v>0.5</v>
      </c>
      <c r="AG291" s="39">
        <v>0.09</v>
      </c>
      <c r="AH291" s="39">
        <v>0.14000000000000001</v>
      </c>
      <c r="AI291" s="39">
        <v>0.32</v>
      </c>
      <c r="AJ291" s="39">
        <v>0.41</v>
      </c>
      <c r="AK291" s="39">
        <v>0.5</v>
      </c>
      <c r="AL291" s="39">
        <v>0.14000000000000001</v>
      </c>
      <c r="AM291" s="39">
        <v>0.36</v>
      </c>
      <c r="AN291" s="39">
        <v>0.05</v>
      </c>
      <c r="AO291" s="39">
        <v>0.09</v>
      </c>
      <c r="AP291" s="39">
        <v>0.14000000000000001</v>
      </c>
      <c r="AQ291" s="39">
        <v>0.36</v>
      </c>
      <c r="AR291" s="39">
        <v>0.14000000000000001</v>
      </c>
      <c r="AS291" s="39">
        <v>0.23</v>
      </c>
      <c r="AT291" s="39">
        <v>0.09</v>
      </c>
      <c r="AU291" s="39">
        <v>0.27</v>
      </c>
      <c r="AV291" s="39">
        <v>0.18</v>
      </c>
      <c r="AW291" s="39">
        <v>0.23</v>
      </c>
      <c r="AX291" s="39">
        <v>0.18</v>
      </c>
      <c r="AY291" s="39">
        <v>0.09</v>
      </c>
      <c r="AZ291" s="39">
        <v>0.18</v>
      </c>
      <c r="BA291" s="39">
        <v>0.27</v>
      </c>
      <c r="BB291" s="39">
        <v>0.41</v>
      </c>
      <c r="BC291" s="39">
        <v>0.32</v>
      </c>
      <c r="BD291" s="39">
        <v>0.36</v>
      </c>
      <c r="BE291" s="39">
        <v>0.55000000000000004</v>
      </c>
      <c r="BF291" s="39">
        <v>0.36</v>
      </c>
      <c r="BG291" s="39">
        <v>0.32</v>
      </c>
      <c r="BH291" s="39">
        <v>0.14000000000000001</v>
      </c>
      <c r="BI291" s="39">
        <v>0.55000000000000004</v>
      </c>
      <c r="BJ291" s="39">
        <v>0.32</v>
      </c>
      <c r="BK291" s="39">
        <v>0.23</v>
      </c>
      <c r="BL291" s="39">
        <v>0.55000000000000004</v>
      </c>
      <c r="BM291" s="39">
        <v>0.32</v>
      </c>
      <c r="BN291" s="39">
        <v>0.32</v>
      </c>
      <c r="BO291" s="39">
        <v>0.23</v>
      </c>
      <c r="BP291" s="39">
        <v>0.45</v>
      </c>
      <c r="BQ291" s="39">
        <v>0.5</v>
      </c>
      <c r="BR291" s="39">
        <v>0.18</v>
      </c>
      <c r="BS291" s="39">
        <v>0.18</v>
      </c>
      <c r="BT291" s="39">
        <v>0.27</v>
      </c>
      <c r="BU291" s="39">
        <v>0.59</v>
      </c>
      <c r="BV291" s="39">
        <v>0.36</v>
      </c>
      <c r="BW291" s="39">
        <v>0.18</v>
      </c>
      <c r="BX291" s="39">
        <v>0.14000000000000001</v>
      </c>
      <c r="BY291" s="39">
        <v>0.32</v>
      </c>
      <c r="BZ291" s="39">
        <v>0.18</v>
      </c>
      <c r="CA291" s="39">
        <v>0.23</v>
      </c>
      <c r="CB291" s="39">
        <v>0.23</v>
      </c>
      <c r="CC291" s="39">
        <v>0.25</v>
      </c>
      <c r="CD291" s="39">
        <v>0.23</v>
      </c>
      <c r="CE291" s="39">
        <v>0.33</v>
      </c>
      <c r="CF291" s="39">
        <v>0.27</v>
      </c>
    </row>
    <row r="292" spans="1:84" x14ac:dyDescent="0.25">
      <c r="A292" s="31" t="str">
        <f t="shared" si="4"/>
        <v>ESCOLA MUNICIPAL SANTA PAZ5º anoÚNICA</v>
      </c>
      <c r="B292" s="31" t="s">
        <v>78</v>
      </c>
      <c r="C292" s="31" t="s">
        <v>110</v>
      </c>
      <c r="D292" s="31" t="s">
        <v>115</v>
      </c>
      <c r="E292" s="31" t="s">
        <v>217</v>
      </c>
      <c r="F292" s="31" t="s">
        <v>134</v>
      </c>
      <c r="G292" s="42">
        <v>5</v>
      </c>
      <c r="H292" s="42">
        <v>5</v>
      </c>
      <c r="I292" s="42">
        <v>5</v>
      </c>
      <c r="J292" s="42">
        <v>5</v>
      </c>
      <c r="K292" s="39">
        <v>0.4</v>
      </c>
      <c r="L292" s="39">
        <v>0</v>
      </c>
      <c r="M292" s="39">
        <v>0.4</v>
      </c>
      <c r="N292" s="39">
        <v>0</v>
      </c>
      <c r="O292" s="39">
        <v>0</v>
      </c>
      <c r="P292" s="39">
        <v>0</v>
      </c>
      <c r="Q292" s="39">
        <v>0.4</v>
      </c>
      <c r="R292" s="39">
        <v>0</v>
      </c>
      <c r="S292" s="39">
        <v>0.2</v>
      </c>
      <c r="T292" s="39">
        <v>0</v>
      </c>
      <c r="U292" s="39">
        <v>0.2</v>
      </c>
      <c r="V292" s="39">
        <v>0.4</v>
      </c>
      <c r="W292" s="39">
        <v>0.4</v>
      </c>
      <c r="X292" s="39">
        <v>0.2</v>
      </c>
      <c r="Y292" s="39">
        <v>0.2</v>
      </c>
      <c r="Z292" s="39">
        <v>0</v>
      </c>
      <c r="AA292" s="39">
        <v>0.4</v>
      </c>
      <c r="AB292" s="39">
        <v>0</v>
      </c>
      <c r="AC292" s="39">
        <v>0</v>
      </c>
      <c r="AD292" s="39">
        <v>0.2</v>
      </c>
      <c r="AE292" s="39">
        <v>0</v>
      </c>
      <c r="AF292" s="39">
        <v>0</v>
      </c>
      <c r="AG292" s="39">
        <v>0.4</v>
      </c>
      <c r="AH292" s="39">
        <v>0.2</v>
      </c>
      <c r="AI292" s="39">
        <v>0.4</v>
      </c>
      <c r="AJ292" s="39">
        <v>0.2</v>
      </c>
      <c r="AK292" s="39">
        <v>0.6</v>
      </c>
      <c r="AL292" s="39">
        <v>0</v>
      </c>
      <c r="AM292" s="39">
        <v>0.4</v>
      </c>
      <c r="AN292" s="39">
        <v>0</v>
      </c>
      <c r="AO292" s="39">
        <v>0.6</v>
      </c>
      <c r="AP292" s="39">
        <v>0.2</v>
      </c>
      <c r="AQ292" s="39">
        <v>0.4</v>
      </c>
      <c r="AR292" s="39">
        <v>0.4</v>
      </c>
      <c r="AS292" s="39">
        <v>0.6</v>
      </c>
      <c r="AT292" s="39">
        <v>0.4</v>
      </c>
      <c r="AU292" s="39">
        <v>0.4</v>
      </c>
      <c r="AV292" s="39">
        <v>0.8</v>
      </c>
      <c r="AW292" s="39">
        <v>0.6</v>
      </c>
      <c r="AX292" s="39">
        <v>0.2</v>
      </c>
      <c r="AY292" s="39">
        <v>0.6</v>
      </c>
      <c r="AZ292" s="39">
        <v>0.4</v>
      </c>
      <c r="BA292" s="39">
        <v>0.4</v>
      </c>
      <c r="BB292" s="39">
        <v>0.4</v>
      </c>
      <c r="BC292" s="39">
        <v>0</v>
      </c>
      <c r="BD292" s="39">
        <v>0.2</v>
      </c>
      <c r="BE292" s="39">
        <v>0</v>
      </c>
      <c r="BF292" s="39">
        <v>0</v>
      </c>
      <c r="BG292" s="39">
        <v>0.2</v>
      </c>
      <c r="BH292" s="39">
        <v>0.8</v>
      </c>
      <c r="BI292" s="39">
        <v>0.8</v>
      </c>
      <c r="BJ292" s="39">
        <v>0</v>
      </c>
      <c r="BK292" s="39">
        <v>0.2</v>
      </c>
      <c r="BL292" s="39">
        <v>0.6</v>
      </c>
      <c r="BM292" s="39">
        <v>0.2</v>
      </c>
      <c r="BN292" s="39">
        <v>0.4</v>
      </c>
      <c r="BO292" s="39">
        <v>0.2</v>
      </c>
      <c r="BP292" s="39">
        <v>0.4</v>
      </c>
      <c r="BQ292" s="39">
        <v>0.6</v>
      </c>
      <c r="BR292" s="39">
        <v>0.4</v>
      </c>
      <c r="BS292" s="39">
        <v>0.4</v>
      </c>
      <c r="BT292" s="39">
        <v>0.2</v>
      </c>
      <c r="BU292" s="39">
        <v>0.6</v>
      </c>
      <c r="BV292" s="39">
        <v>0.4</v>
      </c>
      <c r="BW292" s="39">
        <v>0.4</v>
      </c>
      <c r="BX292" s="39">
        <v>0.2</v>
      </c>
      <c r="BY292" s="39">
        <v>0</v>
      </c>
      <c r="BZ292" s="39">
        <v>0.4</v>
      </c>
      <c r="CA292" s="39">
        <v>0</v>
      </c>
      <c r="CB292" s="39">
        <v>0.6</v>
      </c>
      <c r="CC292" s="39">
        <v>0.17</v>
      </c>
      <c r="CD292" s="39">
        <v>0.34</v>
      </c>
      <c r="CE292" s="39">
        <v>0.34</v>
      </c>
      <c r="CF292" s="39">
        <v>0.32</v>
      </c>
    </row>
    <row r="293" spans="1:84" x14ac:dyDescent="0.25">
      <c r="A293" s="31" t="str">
        <f t="shared" si="4"/>
        <v>ESCOLA MUNICIPAL E CRECHE JARDIM BEIJA FLOR5º anoB</v>
      </c>
      <c r="B293" s="31" t="s">
        <v>92</v>
      </c>
      <c r="C293" s="31" t="s">
        <v>364</v>
      </c>
      <c r="D293" s="31" t="s">
        <v>365</v>
      </c>
      <c r="E293" s="31" t="s">
        <v>217</v>
      </c>
      <c r="F293" s="31" t="s">
        <v>100</v>
      </c>
      <c r="G293" s="42">
        <v>22</v>
      </c>
      <c r="H293" s="42">
        <v>22</v>
      </c>
      <c r="I293" s="42">
        <v>22</v>
      </c>
      <c r="J293" s="42">
        <v>22</v>
      </c>
      <c r="K293" s="39">
        <v>0.14000000000000001</v>
      </c>
      <c r="L293" s="39">
        <v>0.09</v>
      </c>
      <c r="M293" s="39">
        <v>0.23</v>
      </c>
      <c r="N293" s="39">
        <v>0.05</v>
      </c>
      <c r="O293" s="39">
        <v>0.18</v>
      </c>
      <c r="P293" s="39">
        <v>0.41</v>
      </c>
      <c r="Q293" s="39">
        <v>0.32</v>
      </c>
      <c r="R293" s="39">
        <v>0.45</v>
      </c>
      <c r="S293" s="39">
        <v>0.09</v>
      </c>
      <c r="T293" s="39">
        <v>0.23</v>
      </c>
      <c r="U293" s="39">
        <v>0.55000000000000004</v>
      </c>
      <c r="V293" s="39">
        <v>0.14000000000000001</v>
      </c>
      <c r="W293" s="39">
        <v>0.23</v>
      </c>
      <c r="X293" s="39">
        <v>0.23</v>
      </c>
      <c r="Y293" s="39">
        <v>0.27</v>
      </c>
      <c r="Z293" s="39">
        <v>0.27</v>
      </c>
      <c r="AA293" s="39">
        <v>0.23</v>
      </c>
      <c r="AB293" s="39">
        <v>0.32</v>
      </c>
      <c r="AC293" s="39">
        <v>0.18</v>
      </c>
      <c r="AD293" s="39">
        <v>0.23</v>
      </c>
      <c r="AE293" s="39">
        <v>0.32</v>
      </c>
      <c r="AF293" s="39">
        <v>0.55000000000000004</v>
      </c>
      <c r="AG293" s="39">
        <v>0.09</v>
      </c>
      <c r="AH293" s="39">
        <v>0.23</v>
      </c>
      <c r="AI293" s="39">
        <v>0.36</v>
      </c>
      <c r="AJ293" s="39">
        <v>0.5</v>
      </c>
      <c r="AK293" s="39">
        <v>0.27</v>
      </c>
      <c r="AL293" s="39">
        <v>0.18</v>
      </c>
      <c r="AM293" s="39">
        <v>0.32</v>
      </c>
      <c r="AN293" s="39">
        <v>0.36</v>
      </c>
      <c r="AO293" s="39">
        <v>0.09</v>
      </c>
      <c r="AP293" s="39">
        <v>0.14000000000000001</v>
      </c>
      <c r="AQ293" s="39">
        <v>0.5</v>
      </c>
      <c r="AR293" s="39">
        <v>0.27</v>
      </c>
      <c r="AS293" s="39">
        <v>0.32</v>
      </c>
      <c r="AT293" s="39">
        <v>0.09</v>
      </c>
      <c r="AU293" s="39">
        <v>0.09</v>
      </c>
      <c r="AV293" s="39">
        <v>0.14000000000000001</v>
      </c>
      <c r="AW293" s="39">
        <v>0.32</v>
      </c>
      <c r="AX293" s="39">
        <v>0.27</v>
      </c>
      <c r="AY293" s="39">
        <v>0.32</v>
      </c>
      <c r="AZ293" s="39">
        <v>0.36</v>
      </c>
      <c r="BA293" s="39">
        <v>0.18</v>
      </c>
      <c r="BB293" s="39">
        <v>0.55000000000000004</v>
      </c>
      <c r="BC293" s="39">
        <v>0.41</v>
      </c>
      <c r="BD293" s="39">
        <v>0.41</v>
      </c>
      <c r="BE293" s="39">
        <v>0.68</v>
      </c>
      <c r="BF293" s="39">
        <v>0.36</v>
      </c>
      <c r="BG293" s="39">
        <v>0.41</v>
      </c>
      <c r="BH293" s="39">
        <v>0.09</v>
      </c>
      <c r="BI293" s="39">
        <v>0.45</v>
      </c>
      <c r="BJ293" s="39">
        <v>0.32</v>
      </c>
      <c r="BK293" s="39">
        <v>0.64</v>
      </c>
      <c r="BL293" s="39">
        <v>0.68</v>
      </c>
      <c r="BM293" s="39">
        <v>0.36</v>
      </c>
      <c r="BN293" s="39">
        <v>0.18</v>
      </c>
      <c r="BO293" s="39">
        <v>0.23</v>
      </c>
      <c r="BP293" s="39">
        <v>0.55000000000000004</v>
      </c>
      <c r="BQ293" s="39">
        <v>0.32</v>
      </c>
      <c r="BR293" s="39">
        <v>0.32</v>
      </c>
      <c r="BS293" s="39">
        <v>0.36</v>
      </c>
      <c r="BT293" s="39">
        <v>0.14000000000000001</v>
      </c>
      <c r="BU293" s="39">
        <v>0.68</v>
      </c>
      <c r="BV293" s="39">
        <v>0.32</v>
      </c>
      <c r="BW293" s="39">
        <v>0.36</v>
      </c>
      <c r="BX293" s="39">
        <v>0.36</v>
      </c>
      <c r="BY293" s="39">
        <v>0.27</v>
      </c>
      <c r="BZ293" s="39">
        <v>0.41</v>
      </c>
      <c r="CA293" s="39">
        <v>0.14000000000000001</v>
      </c>
      <c r="CB293" s="39">
        <v>0.09</v>
      </c>
      <c r="CC293" s="39">
        <v>0.24</v>
      </c>
      <c r="CD293" s="39">
        <v>0.27</v>
      </c>
      <c r="CE293" s="39">
        <v>0.39</v>
      </c>
      <c r="CF293" s="39">
        <v>0.31</v>
      </c>
    </row>
    <row r="294" spans="1:84" x14ac:dyDescent="0.25">
      <c r="A294" s="31" t="str">
        <f t="shared" si="4"/>
        <v>ESC MUL DE 1º GRAU PROF MARIA DE LOURDES MILHOMEM FERNANDES5º anoA</v>
      </c>
      <c r="B294" s="31" t="s">
        <v>166</v>
      </c>
      <c r="C294" s="31" t="s">
        <v>166</v>
      </c>
      <c r="D294" s="31" t="s">
        <v>167</v>
      </c>
      <c r="E294" s="31" t="s">
        <v>217</v>
      </c>
      <c r="F294" s="31" t="s">
        <v>87</v>
      </c>
      <c r="G294" s="42">
        <v>25</v>
      </c>
      <c r="H294" s="42">
        <v>25</v>
      </c>
      <c r="I294" s="42">
        <v>25</v>
      </c>
      <c r="J294" s="42">
        <v>25</v>
      </c>
      <c r="K294" s="39">
        <v>0.08</v>
      </c>
      <c r="L294" s="39">
        <v>0.2</v>
      </c>
      <c r="M294" s="39">
        <v>0.36</v>
      </c>
      <c r="N294" s="39">
        <v>0.16</v>
      </c>
      <c r="O294" s="39">
        <v>0.2</v>
      </c>
      <c r="P294" s="39">
        <v>0.12</v>
      </c>
      <c r="Q294" s="39">
        <v>0.16</v>
      </c>
      <c r="R294" s="39">
        <v>0.08</v>
      </c>
      <c r="S294" s="39">
        <v>0.28000000000000003</v>
      </c>
      <c r="T294" s="39">
        <v>0.32</v>
      </c>
      <c r="U294" s="39">
        <v>0.24</v>
      </c>
      <c r="V294" s="39">
        <v>0.44</v>
      </c>
      <c r="W294" s="39">
        <v>0.28000000000000003</v>
      </c>
      <c r="X294" s="39">
        <v>0.36</v>
      </c>
      <c r="Y294" s="39">
        <v>0.36</v>
      </c>
      <c r="Z294" s="39">
        <v>0.28000000000000003</v>
      </c>
      <c r="AA294" s="39">
        <v>0.32</v>
      </c>
      <c r="AB294" s="39">
        <v>0.2</v>
      </c>
      <c r="AC294" s="39">
        <v>0.16</v>
      </c>
      <c r="AD294" s="39">
        <v>0.24</v>
      </c>
      <c r="AE294" s="39">
        <v>0.36</v>
      </c>
      <c r="AF294" s="39">
        <v>0.44</v>
      </c>
      <c r="AG294" s="39">
        <v>0.24</v>
      </c>
      <c r="AH294" s="39">
        <v>0.28000000000000003</v>
      </c>
      <c r="AI294" s="39">
        <v>0.2</v>
      </c>
      <c r="AJ294" s="39">
        <v>0.4</v>
      </c>
      <c r="AK294" s="39">
        <v>0.52</v>
      </c>
      <c r="AL294" s="39">
        <v>0.32</v>
      </c>
      <c r="AM294" s="39">
        <v>0.2</v>
      </c>
      <c r="AN294" s="39">
        <v>0.2</v>
      </c>
      <c r="AO294" s="39">
        <v>0.32</v>
      </c>
      <c r="AP294" s="39">
        <v>0.08</v>
      </c>
      <c r="AQ294" s="39">
        <v>0.36</v>
      </c>
      <c r="AR294" s="39">
        <v>0.28000000000000003</v>
      </c>
      <c r="AS294" s="39">
        <v>0.24</v>
      </c>
      <c r="AT294" s="39">
        <v>0.2</v>
      </c>
      <c r="AU294" s="39">
        <v>0.28000000000000003</v>
      </c>
      <c r="AV294" s="39">
        <v>0.16</v>
      </c>
      <c r="AW294" s="39">
        <v>0.04</v>
      </c>
      <c r="AX294" s="39">
        <v>0.4</v>
      </c>
      <c r="AY294" s="39">
        <v>0.2</v>
      </c>
      <c r="AZ294" s="39">
        <v>0.24</v>
      </c>
      <c r="BA294" s="39">
        <v>0.2</v>
      </c>
      <c r="BB294" s="39">
        <v>0.52</v>
      </c>
      <c r="BC294" s="39">
        <v>0.32</v>
      </c>
      <c r="BD294" s="39">
        <v>0.44</v>
      </c>
      <c r="BE294" s="39">
        <v>0.24</v>
      </c>
      <c r="BF294" s="39">
        <v>0.32</v>
      </c>
      <c r="BG294" s="39">
        <v>0.16</v>
      </c>
      <c r="BH294" s="39">
        <v>0.08</v>
      </c>
      <c r="BI294" s="39">
        <v>0.16</v>
      </c>
      <c r="BJ294" s="39">
        <v>0.28000000000000003</v>
      </c>
      <c r="BK294" s="39">
        <v>0.44</v>
      </c>
      <c r="BL294" s="39">
        <v>0.44</v>
      </c>
      <c r="BM294" s="39">
        <v>0.24</v>
      </c>
      <c r="BN294" s="39">
        <v>0.24</v>
      </c>
      <c r="BO294" s="39">
        <v>0.16</v>
      </c>
      <c r="BP294" s="39">
        <v>0.52</v>
      </c>
      <c r="BQ294" s="39">
        <v>0.32</v>
      </c>
      <c r="BR294" s="39">
        <v>0.16</v>
      </c>
      <c r="BS294" s="39">
        <v>0.32</v>
      </c>
      <c r="BT294" s="39">
        <v>0.2</v>
      </c>
      <c r="BU294" s="39">
        <v>0.6</v>
      </c>
      <c r="BV294" s="39">
        <v>0.2</v>
      </c>
      <c r="BW294" s="39">
        <v>0.24</v>
      </c>
      <c r="BX294" s="39">
        <v>0.12</v>
      </c>
      <c r="BY294" s="39">
        <v>0.24</v>
      </c>
      <c r="BZ294" s="39">
        <v>0.24</v>
      </c>
      <c r="CA294" s="39">
        <v>0.2</v>
      </c>
      <c r="CB294" s="39">
        <v>0.12</v>
      </c>
      <c r="CC294" s="39">
        <v>0.24</v>
      </c>
      <c r="CD294" s="39">
        <v>0.28000000000000003</v>
      </c>
      <c r="CE294" s="39">
        <v>0.28000000000000003</v>
      </c>
      <c r="CF294" s="39">
        <v>0.25</v>
      </c>
    </row>
    <row r="295" spans="1:84" x14ac:dyDescent="0.25">
      <c r="A295" s="31" t="str">
        <f t="shared" si="4"/>
        <v>ESC MUNICIPAL MARINGA5º anoUNICA</v>
      </c>
      <c r="B295" s="31" t="s">
        <v>166</v>
      </c>
      <c r="C295" s="31" t="s">
        <v>166</v>
      </c>
      <c r="D295" s="31" t="s">
        <v>374</v>
      </c>
      <c r="E295" s="31" t="s">
        <v>217</v>
      </c>
      <c r="F295" s="31" t="s">
        <v>95</v>
      </c>
      <c r="G295" s="42">
        <v>11</v>
      </c>
      <c r="H295" s="42">
        <v>11</v>
      </c>
      <c r="I295" s="42">
        <v>11</v>
      </c>
      <c r="J295" s="42">
        <v>11</v>
      </c>
      <c r="K295" s="39">
        <v>0</v>
      </c>
      <c r="L295" s="39">
        <v>0</v>
      </c>
      <c r="M295" s="39">
        <v>0.25</v>
      </c>
      <c r="N295" s="39">
        <v>0.42</v>
      </c>
      <c r="O295" s="39">
        <v>0.25</v>
      </c>
      <c r="P295" s="39">
        <v>0.25</v>
      </c>
      <c r="Q295" s="39">
        <v>0.17</v>
      </c>
      <c r="R295" s="39">
        <v>0</v>
      </c>
      <c r="S295" s="39">
        <v>0.33</v>
      </c>
      <c r="T295" s="39">
        <v>0.42</v>
      </c>
      <c r="U295" s="39">
        <v>0.17</v>
      </c>
      <c r="V295" s="39">
        <v>0.5</v>
      </c>
      <c r="W295" s="39">
        <v>0</v>
      </c>
      <c r="X295" s="39">
        <v>0.25</v>
      </c>
      <c r="Y295" s="39">
        <v>0.25</v>
      </c>
      <c r="Z295" s="39">
        <v>0.25</v>
      </c>
      <c r="AA295" s="39">
        <v>0.33</v>
      </c>
      <c r="AB295" s="39">
        <v>0.25</v>
      </c>
      <c r="AC295" s="39">
        <v>0</v>
      </c>
      <c r="AD295" s="39">
        <v>0.33</v>
      </c>
      <c r="AE295" s="39">
        <v>0.17</v>
      </c>
      <c r="AF295" s="39">
        <v>0.42</v>
      </c>
      <c r="AG295" s="39">
        <v>0.17</v>
      </c>
      <c r="AH295" s="39">
        <v>0.33</v>
      </c>
      <c r="AI295" s="39">
        <v>0.25</v>
      </c>
      <c r="AJ295" s="39">
        <v>0.17</v>
      </c>
      <c r="AK295" s="39">
        <v>0.57999999999999996</v>
      </c>
      <c r="AL295" s="39">
        <v>0.33</v>
      </c>
      <c r="AM295" s="39">
        <v>0.33</v>
      </c>
      <c r="AN295" s="39">
        <v>0.5</v>
      </c>
      <c r="AO295" s="39">
        <v>0.17</v>
      </c>
      <c r="AP295" s="39">
        <v>0.17</v>
      </c>
      <c r="AQ295" s="39">
        <v>0.17</v>
      </c>
      <c r="AR295" s="39">
        <v>0.17</v>
      </c>
      <c r="AS295" s="39">
        <v>0.42</v>
      </c>
      <c r="AT295" s="39">
        <v>0.17</v>
      </c>
      <c r="AU295" s="39">
        <v>0.33</v>
      </c>
      <c r="AV295" s="39">
        <v>0.25</v>
      </c>
      <c r="AW295" s="39">
        <v>0.17</v>
      </c>
      <c r="AX295" s="39">
        <v>0.42</v>
      </c>
      <c r="AY295" s="39">
        <v>0.25</v>
      </c>
      <c r="AZ295" s="39">
        <v>0.33</v>
      </c>
      <c r="BA295" s="39">
        <v>0.17</v>
      </c>
      <c r="BB295" s="39">
        <v>0.67</v>
      </c>
      <c r="BC295" s="39">
        <v>0.33</v>
      </c>
      <c r="BD295" s="39">
        <v>0.33</v>
      </c>
      <c r="BE295" s="39">
        <v>0.42</v>
      </c>
      <c r="BF295" s="39">
        <v>0.42</v>
      </c>
      <c r="BG295" s="39">
        <v>0.25</v>
      </c>
      <c r="BH295" s="39">
        <v>0.08</v>
      </c>
      <c r="BI295" s="39">
        <v>0.17</v>
      </c>
      <c r="BJ295" s="39">
        <v>0.33</v>
      </c>
      <c r="BK295" s="39">
        <v>0.42</v>
      </c>
      <c r="BL295" s="39">
        <v>0.42</v>
      </c>
      <c r="BM295" s="39">
        <v>0.33</v>
      </c>
      <c r="BN295" s="39">
        <v>0.17</v>
      </c>
      <c r="BO295" s="39">
        <v>0.33</v>
      </c>
      <c r="BP295" s="39">
        <v>0.67</v>
      </c>
      <c r="BQ295" s="39">
        <v>0.33</v>
      </c>
      <c r="BR295" s="39">
        <v>0.25</v>
      </c>
      <c r="BS295" s="39">
        <v>0.5</v>
      </c>
      <c r="BT295" s="39">
        <v>0.17</v>
      </c>
      <c r="BU295" s="39">
        <v>0.92</v>
      </c>
      <c r="BV295" s="39">
        <v>0.08</v>
      </c>
      <c r="BW295" s="39">
        <v>0.33</v>
      </c>
      <c r="BX295" s="39">
        <v>0.08</v>
      </c>
      <c r="BY295" s="39">
        <v>0.17</v>
      </c>
      <c r="BZ295" s="39">
        <v>0.5</v>
      </c>
      <c r="CA295" s="39">
        <v>0.08</v>
      </c>
      <c r="CB295" s="39">
        <v>0.25</v>
      </c>
      <c r="CC295" s="39">
        <v>0.22</v>
      </c>
      <c r="CD295" s="39">
        <v>0.28000000000000003</v>
      </c>
      <c r="CE295" s="39">
        <v>0.33</v>
      </c>
      <c r="CF295" s="39">
        <v>0.31</v>
      </c>
    </row>
    <row r="296" spans="1:84" x14ac:dyDescent="0.25">
      <c r="A296" s="31" t="str">
        <f t="shared" si="4"/>
        <v>ESC MUL ANALIA SOARES ROCHA5º anoUNICA</v>
      </c>
      <c r="B296" s="31" t="s">
        <v>342</v>
      </c>
      <c r="C296" s="31" t="s">
        <v>593</v>
      </c>
      <c r="D296" s="31" t="s">
        <v>526</v>
      </c>
      <c r="E296" s="31" t="s">
        <v>217</v>
      </c>
      <c r="F296" s="31" t="s">
        <v>95</v>
      </c>
      <c r="G296" s="42">
        <v>18</v>
      </c>
      <c r="H296" s="42">
        <v>18</v>
      </c>
      <c r="I296" s="42">
        <v>21</v>
      </c>
      <c r="J296" s="42">
        <v>21</v>
      </c>
      <c r="K296" s="39">
        <v>0.28999999999999998</v>
      </c>
      <c r="L296" s="39">
        <v>0.1</v>
      </c>
      <c r="M296" s="39">
        <v>0.14000000000000001</v>
      </c>
      <c r="N296" s="39">
        <v>0.14000000000000001</v>
      </c>
      <c r="O296" s="39">
        <v>0.38</v>
      </c>
      <c r="P296" s="39">
        <v>0.19</v>
      </c>
      <c r="Q296" s="39">
        <v>0.19</v>
      </c>
      <c r="R296" s="39">
        <v>0.19</v>
      </c>
      <c r="S296" s="39">
        <v>0.1</v>
      </c>
      <c r="T296" s="39">
        <v>0.33</v>
      </c>
      <c r="U296" s="39">
        <v>0.48</v>
      </c>
      <c r="V296" s="39">
        <v>0.43</v>
      </c>
      <c r="W296" s="39">
        <v>0.33</v>
      </c>
      <c r="X296" s="39">
        <v>0.56999999999999995</v>
      </c>
      <c r="Y296" s="39">
        <v>0.48</v>
      </c>
      <c r="Z296" s="39">
        <v>0.33</v>
      </c>
      <c r="AA296" s="39">
        <v>0.38</v>
      </c>
      <c r="AB296" s="39">
        <v>0.24</v>
      </c>
      <c r="AC296" s="39">
        <v>0.05</v>
      </c>
      <c r="AD296" s="39">
        <v>0.67</v>
      </c>
      <c r="AE296" s="39">
        <v>0.43</v>
      </c>
      <c r="AF296" s="39">
        <v>0.48</v>
      </c>
      <c r="AG296" s="39">
        <v>0.14000000000000001</v>
      </c>
      <c r="AH296" s="39">
        <v>0.14000000000000001</v>
      </c>
      <c r="AI296" s="39">
        <v>0.28999999999999998</v>
      </c>
      <c r="AJ296" s="39">
        <v>0.28999999999999998</v>
      </c>
      <c r="AK296" s="39">
        <v>0.43</v>
      </c>
      <c r="AL296" s="39">
        <v>0.38</v>
      </c>
      <c r="AM296" s="39">
        <v>0.24</v>
      </c>
      <c r="AN296" s="39">
        <v>0.19</v>
      </c>
      <c r="AO296" s="39">
        <v>0.05</v>
      </c>
      <c r="AP296" s="39">
        <v>0.05</v>
      </c>
      <c r="AQ296" s="39">
        <v>0.33</v>
      </c>
      <c r="AR296" s="39">
        <v>0.24</v>
      </c>
      <c r="AS296" s="39">
        <v>0.28999999999999998</v>
      </c>
      <c r="AT296" s="39">
        <v>0.24</v>
      </c>
      <c r="AU296" s="39">
        <v>0.33</v>
      </c>
      <c r="AV296" s="39">
        <v>0.28999999999999998</v>
      </c>
      <c r="AW296" s="39">
        <v>0.19</v>
      </c>
      <c r="AX296" s="39">
        <v>0.33</v>
      </c>
      <c r="AY296" s="39">
        <v>0.1</v>
      </c>
      <c r="AZ296" s="39">
        <v>0.33</v>
      </c>
      <c r="BA296" s="39">
        <v>0.19</v>
      </c>
      <c r="BB296" s="39">
        <v>0.67</v>
      </c>
      <c r="BC296" s="39">
        <v>0.38</v>
      </c>
      <c r="BD296" s="39">
        <v>0.48</v>
      </c>
      <c r="BE296" s="39">
        <v>0.52</v>
      </c>
      <c r="BF296" s="39">
        <v>0.48</v>
      </c>
      <c r="BG296" s="39">
        <v>0.19</v>
      </c>
      <c r="BH296" s="39">
        <v>0.14000000000000001</v>
      </c>
      <c r="BI296" s="39">
        <v>0.38</v>
      </c>
      <c r="BJ296" s="39">
        <v>0.24</v>
      </c>
      <c r="BK296" s="39">
        <v>0.38</v>
      </c>
      <c r="BL296" s="39">
        <v>0.43</v>
      </c>
      <c r="BM296" s="39">
        <v>0.28999999999999998</v>
      </c>
      <c r="BN296" s="39">
        <v>0.38</v>
      </c>
      <c r="BO296" s="39">
        <v>0.05</v>
      </c>
      <c r="BP296" s="39">
        <v>0.62</v>
      </c>
      <c r="BQ296" s="39">
        <v>0.33</v>
      </c>
      <c r="BR296" s="39">
        <v>0.28999999999999998</v>
      </c>
      <c r="BS296" s="39">
        <v>0.24</v>
      </c>
      <c r="BT296" s="39">
        <v>0.28999999999999998</v>
      </c>
      <c r="BU296" s="39">
        <v>0.38</v>
      </c>
      <c r="BV296" s="39">
        <v>0.19</v>
      </c>
      <c r="BW296" s="39">
        <v>0.19</v>
      </c>
      <c r="BX296" s="39">
        <v>0.1</v>
      </c>
      <c r="BY296" s="39">
        <v>0.43</v>
      </c>
      <c r="BZ296" s="39">
        <v>0.24</v>
      </c>
      <c r="CA296" s="39">
        <v>0.14000000000000001</v>
      </c>
      <c r="CB296" s="39">
        <v>0.14000000000000001</v>
      </c>
      <c r="CC296" s="39">
        <v>0.3</v>
      </c>
      <c r="CD296" s="39">
        <v>0.27</v>
      </c>
      <c r="CE296" s="39">
        <v>0.34</v>
      </c>
      <c r="CF296" s="39">
        <v>0.23</v>
      </c>
    </row>
    <row r="297" spans="1:84" x14ac:dyDescent="0.25">
      <c r="A297" s="31" t="str">
        <f t="shared" si="4"/>
        <v>ESCOLA MUNICIPAL LUIZ GONZAGA DE SOUSA5º ano"A"</v>
      </c>
      <c r="B297" s="31" t="s">
        <v>166</v>
      </c>
      <c r="C297" s="31" t="s">
        <v>185</v>
      </c>
      <c r="D297" s="31" t="s">
        <v>190</v>
      </c>
      <c r="E297" s="31" t="s">
        <v>217</v>
      </c>
      <c r="F297" s="31" t="s">
        <v>187</v>
      </c>
      <c r="G297" s="42">
        <v>23</v>
      </c>
      <c r="H297" s="42">
        <v>23</v>
      </c>
      <c r="I297" s="42">
        <v>23</v>
      </c>
      <c r="J297" s="42">
        <v>23</v>
      </c>
      <c r="K297" s="39">
        <v>0.26</v>
      </c>
      <c r="L297" s="39">
        <v>0.3</v>
      </c>
      <c r="M297" s="39">
        <v>0.26</v>
      </c>
      <c r="N297" s="39">
        <v>0.17</v>
      </c>
      <c r="O297" s="39">
        <v>0.35</v>
      </c>
      <c r="P297" s="39">
        <v>0.04</v>
      </c>
      <c r="Q297" s="39">
        <v>0.39</v>
      </c>
      <c r="R297" s="39">
        <v>0.26</v>
      </c>
      <c r="S297" s="39">
        <v>0.22</v>
      </c>
      <c r="T297" s="39">
        <v>0.39</v>
      </c>
      <c r="U297" s="39">
        <v>0.3</v>
      </c>
      <c r="V297" s="39">
        <v>0.43</v>
      </c>
      <c r="W297" s="39">
        <v>0.39</v>
      </c>
      <c r="X297" s="39">
        <v>0.35</v>
      </c>
      <c r="Y297" s="39">
        <v>0.39</v>
      </c>
      <c r="Z297" s="39">
        <v>0.17</v>
      </c>
      <c r="AA297" s="39">
        <v>0.35</v>
      </c>
      <c r="AB297" s="39">
        <v>0.17</v>
      </c>
      <c r="AC297" s="39">
        <v>0.43</v>
      </c>
      <c r="AD297" s="39">
        <v>0.52</v>
      </c>
      <c r="AE297" s="39">
        <v>0.39</v>
      </c>
      <c r="AF297" s="39">
        <v>0.48</v>
      </c>
      <c r="AG297" s="39">
        <v>0.35</v>
      </c>
      <c r="AH297" s="39">
        <v>0.39</v>
      </c>
      <c r="AI297" s="39">
        <v>0.39</v>
      </c>
      <c r="AJ297" s="39">
        <v>0.3</v>
      </c>
      <c r="AK297" s="39">
        <v>0.48</v>
      </c>
      <c r="AL297" s="39">
        <v>0.22</v>
      </c>
      <c r="AM297" s="39">
        <v>0.3</v>
      </c>
      <c r="AN297" s="39">
        <v>0.17</v>
      </c>
      <c r="AO297" s="39">
        <v>0.3</v>
      </c>
      <c r="AP297" s="39">
        <v>0.13</v>
      </c>
      <c r="AQ297" s="39">
        <v>0.35</v>
      </c>
      <c r="AR297" s="39">
        <v>0.39</v>
      </c>
      <c r="AS297" s="39">
        <v>0.35</v>
      </c>
      <c r="AT297" s="39">
        <v>0.04</v>
      </c>
      <c r="AU297" s="39">
        <v>0.26</v>
      </c>
      <c r="AV297" s="39">
        <v>0.17</v>
      </c>
      <c r="AW297" s="39">
        <v>0.26</v>
      </c>
      <c r="AX297" s="39">
        <v>0.35</v>
      </c>
      <c r="AY297" s="39">
        <v>0.22</v>
      </c>
      <c r="AZ297" s="39">
        <v>0.26</v>
      </c>
      <c r="BA297" s="39">
        <v>0.13</v>
      </c>
      <c r="BB297" s="39">
        <v>0.7</v>
      </c>
      <c r="BC297" s="39">
        <v>0.09</v>
      </c>
      <c r="BD297" s="39">
        <v>0.39</v>
      </c>
      <c r="BE297" s="39">
        <v>0.78</v>
      </c>
      <c r="BF297" s="39">
        <v>0.35</v>
      </c>
      <c r="BG297" s="39">
        <v>0.3</v>
      </c>
      <c r="BH297" s="39">
        <v>0.04</v>
      </c>
      <c r="BI297" s="39">
        <v>0.61</v>
      </c>
      <c r="BJ297" s="39">
        <v>0.26</v>
      </c>
      <c r="BK297" s="39">
        <v>0.43</v>
      </c>
      <c r="BL297" s="39">
        <v>0.39</v>
      </c>
      <c r="BM297" s="39">
        <v>0.43</v>
      </c>
      <c r="BN297" s="39">
        <v>0.35</v>
      </c>
      <c r="BO297" s="39">
        <v>0.17</v>
      </c>
      <c r="BP297" s="39">
        <v>0.56999999999999995</v>
      </c>
      <c r="BQ297" s="39">
        <v>0.43</v>
      </c>
      <c r="BR297" s="39">
        <v>0.39</v>
      </c>
      <c r="BS297" s="39">
        <v>0.17</v>
      </c>
      <c r="BT297" s="39">
        <v>0.22</v>
      </c>
      <c r="BU297" s="39">
        <v>0.52</v>
      </c>
      <c r="BV297" s="39">
        <v>0.26</v>
      </c>
      <c r="BW297" s="39">
        <v>0.26</v>
      </c>
      <c r="BX297" s="39">
        <v>0.17</v>
      </c>
      <c r="BY297" s="39">
        <v>0.3</v>
      </c>
      <c r="BZ297" s="39">
        <v>0.26</v>
      </c>
      <c r="CA297" s="39">
        <v>0.26</v>
      </c>
      <c r="CB297" s="39">
        <v>0.26</v>
      </c>
      <c r="CC297" s="39">
        <v>0.31</v>
      </c>
      <c r="CD297" s="39">
        <v>0.3</v>
      </c>
      <c r="CE297" s="39">
        <v>0.37</v>
      </c>
      <c r="CF297" s="39">
        <v>0.27</v>
      </c>
    </row>
    <row r="298" spans="1:84" x14ac:dyDescent="0.25">
      <c r="A298" s="31" t="str">
        <f t="shared" si="4"/>
        <v>ESCOLA MUNICIPAL ELZA BARBOSA DE CARVALHO5º anoB</v>
      </c>
      <c r="B298" s="31" t="s">
        <v>258</v>
      </c>
      <c r="C298" s="31" t="s">
        <v>259</v>
      </c>
      <c r="D298" s="31" t="s">
        <v>261</v>
      </c>
      <c r="E298" s="31" t="s">
        <v>217</v>
      </c>
      <c r="F298" s="31" t="s">
        <v>100</v>
      </c>
      <c r="G298" s="42">
        <v>20</v>
      </c>
      <c r="H298" s="42">
        <v>20</v>
      </c>
      <c r="I298" s="42">
        <v>20</v>
      </c>
      <c r="J298" s="42">
        <v>20</v>
      </c>
      <c r="K298" s="39">
        <v>0.18</v>
      </c>
      <c r="L298" s="39">
        <v>0.41</v>
      </c>
      <c r="M298" s="39">
        <v>0.41</v>
      </c>
      <c r="N298" s="39">
        <v>0.05</v>
      </c>
      <c r="O298" s="39">
        <v>0.32</v>
      </c>
      <c r="P298" s="39">
        <v>0.27</v>
      </c>
      <c r="Q298" s="39">
        <v>0.18</v>
      </c>
      <c r="R298" s="39">
        <v>0.23</v>
      </c>
      <c r="S298" s="39">
        <v>0.27</v>
      </c>
      <c r="T298" s="39">
        <v>0.36</v>
      </c>
      <c r="U298" s="39">
        <v>0.41</v>
      </c>
      <c r="V298" s="39">
        <v>0.23</v>
      </c>
      <c r="W298" s="39">
        <v>0.36</v>
      </c>
      <c r="X298" s="39">
        <v>0.36</v>
      </c>
      <c r="Y298" s="39">
        <v>0.36</v>
      </c>
      <c r="Z298" s="39">
        <v>0.18</v>
      </c>
      <c r="AA298" s="39">
        <v>0.45</v>
      </c>
      <c r="AB298" s="39">
        <v>0.23</v>
      </c>
      <c r="AC298" s="39">
        <v>0.14000000000000001</v>
      </c>
      <c r="AD298" s="39">
        <v>0.23</v>
      </c>
      <c r="AE298" s="39">
        <v>0.55000000000000004</v>
      </c>
      <c r="AF298" s="39">
        <v>0.45</v>
      </c>
      <c r="AG298" s="39">
        <v>0.32</v>
      </c>
      <c r="AH298" s="39">
        <v>0.23</v>
      </c>
      <c r="AI298" s="39">
        <v>0.32</v>
      </c>
      <c r="AJ298" s="39">
        <v>0.27</v>
      </c>
      <c r="AK298" s="39">
        <v>0.55000000000000004</v>
      </c>
      <c r="AL298" s="39">
        <v>0.45</v>
      </c>
      <c r="AM298" s="39">
        <v>0.55000000000000004</v>
      </c>
      <c r="AN298" s="39">
        <v>0.14000000000000001</v>
      </c>
      <c r="AO298" s="39">
        <v>0.18</v>
      </c>
      <c r="AP298" s="39">
        <v>0.09</v>
      </c>
      <c r="AQ298" s="39">
        <v>0.5</v>
      </c>
      <c r="AR298" s="39">
        <v>0.18</v>
      </c>
      <c r="AS298" s="39">
        <v>0.55000000000000004</v>
      </c>
      <c r="AT298" s="39">
        <v>0.05</v>
      </c>
      <c r="AU298" s="39">
        <v>0.27</v>
      </c>
      <c r="AV298" s="39">
        <v>0.18</v>
      </c>
      <c r="AW298" s="39">
        <v>0.27</v>
      </c>
      <c r="AX298" s="39">
        <v>0.23</v>
      </c>
      <c r="AY298" s="39">
        <v>0.14000000000000001</v>
      </c>
      <c r="AZ298" s="39">
        <v>0.09</v>
      </c>
      <c r="BA298" s="39">
        <v>0.05</v>
      </c>
      <c r="BB298" s="39">
        <v>0.77</v>
      </c>
      <c r="BC298" s="39">
        <v>0.18</v>
      </c>
      <c r="BD298" s="39">
        <v>0.36</v>
      </c>
      <c r="BE298" s="39">
        <v>0.64</v>
      </c>
      <c r="BF298" s="39">
        <v>0.32</v>
      </c>
      <c r="BG298" s="39">
        <v>0.18</v>
      </c>
      <c r="BH298" s="39">
        <v>0.09</v>
      </c>
      <c r="BI298" s="39">
        <v>0.27</v>
      </c>
      <c r="BJ298" s="39">
        <v>0.32</v>
      </c>
      <c r="BK298" s="39">
        <v>0.36</v>
      </c>
      <c r="BL298" s="39">
        <v>0.45</v>
      </c>
      <c r="BM298" s="39">
        <v>0.14000000000000001</v>
      </c>
      <c r="BN298" s="39">
        <v>0.27</v>
      </c>
      <c r="BO298" s="39">
        <v>0.14000000000000001</v>
      </c>
      <c r="BP298" s="39">
        <v>0.55000000000000004</v>
      </c>
      <c r="BQ298" s="39">
        <v>0.23</v>
      </c>
      <c r="BR298" s="39">
        <v>0.45</v>
      </c>
      <c r="BS298" s="39">
        <v>0.05</v>
      </c>
      <c r="BT298" s="39">
        <v>0.05</v>
      </c>
      <c r="BU298" s="39">
        <v>0.41</v>
      </c>
      <c r="BV298" s="39">
        <v>0.09</v>
      </c>
      <c r="BW298" s="39">
        <v>0.23</v>
      </c>
      <c r="BX298" s="39">
        <v>0.23</v>
      </c>
      <c r="BY298" s="39">
        <v>0.41</v>
      </c>
      <c r="BZ298" s="39">
        <v>0.18</v>
      </c>
      <c r="CA298" s="39">
        <v>0.27</v>
      </c>
      <c r="CB298" s="39">
        <v>0.18</v>
      </c>
      <c r="CC298" s="39">
        <v>0.28000000000000003</v>
      </c>
      <c r="CD298" s="39">
        <v>0.32</v>
      </c>
      <c r="CE298" s="39">
        <v>0.3</v>
      </c>
      <c r="CF298" s="39">
        <v>0.21</v>
      </c>
    </row>
    <row r="299" spans="1:84" x14ac:dyDescent="0.25">
      <c r="A299" s="31" t="str">
        <f t="shared" si="4"/>
        <v>ESCOLA MUNICIPAL VEREADOR GUILHERME PARENTE5º anoUNICA</v>
      </c>
      <c r="B299" s="31" t="s">
        <v>166</v>
      </c>
      <c r="C299" s="31" t="s">
        <v>166</v>
      </c>
      <c r="D299" s="31" t="s">
        <v>400</v>
      </c>
      <c r="E299" s="31" t="s">
        <v>217</v>
      </c>
      <c r="F299" s="31" t="s">
        <v>95</v>
      </c>
      <c r="G299" s="42">
        <v>11</v>
      </c>
      <c r="H299" s="42">
        <v>11</v>
      </c>
      <c r="I299" s="42">
        <v>12</v>
      </c>
      <c r="J299" s="42">
        <v>12</v>
      </c>
      <c r="K299" s="39">
        <v>0.08</v>
      </c>
      <c r="L299" s="39">
        <v>0.23</v>
      </c>
      <c r="M299" s="39">
        <v>0.31</v>
      </c>
      <c r="N299" s="39">
        <v>0.08</v>
      </c>
      <c r="O299" s="39">
        <v>0.69</v>
      </c>
      <c r="P299" s="39">
        <v>0.08</v>
      </c>
      <c r="Q299" s="39">
        <v>0.23</v>
      </c>
      <c r="R299" s="39">
        <v>0.08</v>
      </c>
      <c r="S299" s="39">
        <v>0.15</v>
      </c>
      <c r="T299" s="39">
        <v>0.38</v>
      </c>
      <c r="U299" s="39">
        <v>0.54</v>
      </c>
      <c r="V299" s="39">
        <v>0.23</v>
      </c>
      <c r="W299" s="39">
        <v>0.38</v>
      </c>
      <c r="X299" s="39">
        <v>0.54</v>
      </c>
      <c r="Y299" s="39">
        <v>0.38</v>
      </c>
      <c r="Z299" s="39">
        <v>0.31</v>
      </c>
      <c r="AA299" s="39">
        <v>0.31</v>
      </c>
      <c r="AB299" s="39">
        <v>0.15</v>
      </c>
      <c r="AC299" s="39">
        <v>0.08</v>
      </c>
      <c r="AD299" s="39">
        <v>0.38</v>
      </c>
      <c r="AE299" s="39">
        <v>0.38</v>
      </c>
      <c r="AF299" s="39">
        <v>0.38</v>
      </c>
      <c r="AG299" s="39">
        <v>0.31</v>
      </c>
      <c r="AH299" s="39">
        <v>0.08</v>
      </c>
      <c r="AI299" s="39">
        <v>0.23</v>
      </c>
      <c r="AJ299" s="39">
        <v>0.31</v>
      </c>
      <c r="AK299" s="39">
        <v>0.77</v>
      </c>
      <c r="AL299" s="39">
        <v>0.54</v>
      </c>
      <c r="AM299" s="39">
        <v>0.38</v>
      </c>
      <c r="AN299" s="39">
        <v>0.15</v>
      </c>
      <c r="AO299" s="39">
        <v>0</v>
      </c>
      <c r="AP299" s="39">
        <v>0.38</v>
      </c>
      <c r="AQ299" s="39">
        <v>0.31</v>
      </c>
      <c r="AR299" s="39">
        <v>0.46</v>
      </c>
      <c r="AS299" s="39">
        <v>0.54</v>
      </c>
      <c r="AT299" s="39">
        <v>0.15</v>
      </c>
      <c r="AU299" s="39">
        <v>0.15</v>
      </c>
      <c r="AV299" s="39">
        <v>0.38</v>
      </c>
      <c r="AW299" s="39">
        <v>0.15</v>
      </c>
      <c r="AX299" s="39">
        <v>0.23</v>
      </c>
      <c r="AY299" s="39">
        <v>0.15</v>
      </c>
      <c r="AZ299" s="39">
        <v>0.15</v>
      </c>
      <c r="BA299" s="39">
        <v>0.08</v>
      </c>
      <c r="BB299" s="39">
        <v>0.54</v>
      </c>
      <c r="BC299" s="39">
        <v>0.54</v>
      </c>
      <c r="BD299" s="39">
        <v>0.77</v>
      </c>
      <c r="BE299" s="39">
        <v>0.77</v>
      </c>
      <c r="BF299" s="39">
        <v>0.08</v>
      </c>
      <c r="BG299" s="39">
        <v>0.46</v>
      </c>
      <c r="BH299" s="39">
        <v>0.08</v>
      </c>
      <c r="BI299" s="39">
        <v>0.46</v>
      </c>
      <c r="BJ299" s="39">
        <v>0.31</v>
      </c>
      <c r="BK299" s="39">
        <v>0.46</v>
      </c>
      <c r="BL299" s="39">
        <v>0.46</v>
      </c>
      <c r="BM299" s="39">
        <v>0.46</v>
      </c>
      <c r="BN299" s="39">
        <v>0.31</v>
      </c>
      <c r="BO299" s="39">
        <v>0.15</v>
      </c>
      <c r="BP299" s="39">
        <v>0.77</v>
      </c>
      <c r="BQ299" s="39">
        <v>0.38</v>
      </c>
      <c r="BR299" s="39">
        <v>0.31</v>
      </c>
      <c r="BS299" s="39">
        <v>0.23</v>
      </c>
      <c r="BT299" s="39">
        <v>0.31</v>
      </c>
      <c r="BU299" s="39">
        <v>0.46</v>
      </c>
      <c r="BV299" s="39">
        <v>0.15</v>
      </c>
      <c r="BW299" s="39">
        <v>0.23</v>
      </c>
      <c r="BX299" s="39">
        <v>0.15</v>
      </c>
      <c r="BY299" s="39">
        <v>0.08</v>
      </c>
      <c r="BZ299" s="39">
        <v>0.15</v>
      </c>
      <c r="CA299" s="39">
        <v>0.08</v>
      </c>
      <c r="CB299" s="39">
        <v>0.08</v>
      </c>
      <c r="CC299" s="39">
        <v>0.28000000000000003</v>
      </c>
      <c r="CD299" s="39">
        <v>0.32</v>
      </c>
      <c r="CE299" s="39">
        <v>0.38</v>
      </c>
      <c r="CF299" s="39">
        <v>0.19</v>
      </c>
    </row>
    <row r="300" spans="1:84" x14ac:dyDescent="0.25">
      <c r="A300" s="31" t="str">
        <f t="shared" si="4"/>
        <v>ESC MUL DE 1º GRAU PROF MARIA DE LOURDES MILHOMEM FERNANDES5º anoC</v>
      </c>
      <c r="B300" s="31" t="s">
        <v>166</v>
      </c>
      <c r="C300" s="31" t="s">
        <v>166</v>
      </c>
      <c r="D300" s="31" t="s">
        <v>167</v>
      </c>
      <c r="E300" s="31" t="s">
        <v>217</v>
      </c>
      <c r="F300" s="31" t="s">
        <v>102</v>
      </c>
      <c r="G300" s="42">
        <v>29</v>
      </c>
      <c r="H300" s="42">
        <v>29</v>
      </c>
      <c r="I300" s="42">
        <v>23</v>
      </c>
      <c r="J300" s="42">
        <v>23</v>
      </c>
      <c r="K300" s="39">
        <v>0.13</v>
      </c>
      <c r="L300" s="39">
        <v>0.2</v>
      </c>
      <c r="M300" s="39">
        <v>7.0000000000000007E-2</v>
      </c>
      <c r="N300" s="39">
        <v>0.23</v>
      </c>
      <c r="O300" s="39">
        <v>0.17</v>
      </c>
      <c r="P300" s="39">
        <v>0.23</v>
      </c>
      <c r="Q300" s="39">
        <v>0.17</v>
      </c>
      <c r="R300" s="39">
        <v>0.27</v>
      </c>
      <c r="S300" s="39">
        <v>0.27</v>
      </c>
      <c r="T300" s="39">
        <v>0.37</v>
      </c>
      <c r="U300" s="39">
        <v>0.3</v>
      </c>
      <c r="V300" s="39">
        <v>0.33</v>
      </c>
      <c r="W300" s="39">
        <v>0.33</v>
      </c>
      <c r="X300" s="39">
        <v>0.37</v>
      </c>
      <c r="Y300" s="39">
        <v>0.43</v>
      </c>
      <c r="Z300" s="39">
        <v>0.33</v>
      </c>
      <c r="AA300" s="39">
        <v>0.3</v>
      </c>
      <c r="AB300" s="39">
        <v>0.23</v>
      </c>
      <c r="AC300" s="39">
        <v>0.23</v>
      </c>
      <c r="AD300" s="39">
        <v>0.4</v>
      </c>
      <c r="AE300" s="39">
        <v>0.3</v>
      </c>
      <c r="AF300" s="39">
        <v>0.43</v>
      </c>
      <c r="AG300" s="39">
        <v>0.13</v>
      </c>
      <c r="AH300" s="39">
        <v>0.2</v>
      </c>
      <c r="AI300" s="39">
        <v>0.3</v>
      </c>
      <c r="AJ300" s="39">
        <v>0.3</v>
      </c>
      <c r="AK300" s="39">
        <v>0.4</v>
      </c>
      <c r="AL300" s="39">
        <v>0.27</v>
      </c>
      <c r="AM300" s="39">
        <v>0.3</v>
      </c>
      <c r="AN300" s="39">
        <v>0.27</v>
      </c>
      <c r="AO300" s="39">
        <v>0.23</v>
      </c>
      <c r="AP300" s="39">
        <v>0.13</v>
      </c>
      <c r="AQ300" s="39">
        <v>0.23</v>
      </c>
      <c r="AR300" s="39">
        <v>0.3</v>
      </c>
      <c r="AS300" s="39">
        <v>0.37</v>
      </c>
      <c r="AT300" s="39">
        <v>0.2</v>
      </c>
      <c r="AU300" s="39">
        <v>0.33</v>
      </c>
      <c r="AV300" s="39">
        <v>0.27</v>
      </c>
      <c r="AW300" s="39">
        <v>0.2</v>
      </c>
      <c r="AX300" s="39">
        <v>0.33</v>
      </c>
      <c r="AY300" s="39">
        <v>0.2</v>
      </c>
      <c r="AZ300" s="39">
        <v>0.23</v>
      </c>
      <c r="BA300" s="39">
        <v>0.23</v>
      </c>
      <c r="BB300" s="39">
        <v>0.37</v>
      </c>
      <c r="BC300" s="39">
        <v>0.2</v>
      </c>
      <c r="BD300" s="39">
        <v>0.4</v>
      </c>
      <c r="BE300" s="39">
        <v>0.27</v>
      </c>
      <c r="BF300" s="39">
        <v>0.4</v>
      </c>
      <c r="BG300" s="39">
        <v>0.2</v>
      </c>
      <c r="BH300" s="39">
        <v>0.2</v>
      </c>
      <c r="BI300" s="39">
        <v>0.33</v>
      </c>
      <c r="BJ300" s="39">
        <v>0.17</v>
      </c>
      <c r="BK300" s="39">
        <v>0.4</v>
      </c>
      <c r="BL300" s="39">
        <v>0.33</v>
      </c>
      <c r="BM300" s="39">
        <v>0.3</v>
      </c>
      <c r="BN300" s="39">
        <v>0.3</v>
      </c>
      <c r="BO300" s="39">
        <v>0.23</v>
      </c>
      <c r="BP300" s="39">
        <v>0.5</v>
      </c>
      <c r="BQ300" s="39">
        <v>0.2</v>
      </c>
      <c r="BR300" s="39">
        <v>0.2</v>
      </c>
      <c r="BS300" s="39">
        <v>0.13</v>
      </c>
      <c r="BT300" s="39">
        <v>7.0000000000000007E-2</v>
      </c>
      <c r="BU300" s="39">
        <v>0.37</v>
      </c>
      <c r="BV300" s="39">
        <v>0.13</v>
      </c>
      <c r="BW300" s="39">
        <v>0.33</v>
      </c>
      <c r="BX300" s="39">
        <v>0.23</v>
      </c>
      <c r="BY300" s="39">
        <v>0.13</v>
      </c>
      <c r="BZ300" s="39">
        <v>0.13</v>
      </c>
      <c r="CA300" s="39">
        <v>0.27</v>
      </c>
      <c r="CB300" s="39">
        <v>7.0000000000000007E-2</v>
      </c>
      <c r="CC300" s="39">
        <v>0.27</v>
      </c>
      <c r="CD300" s="39">
        <v>0.28000000000000003</v>
      </c>
      <c r="CE300" s="39">
        <v>0.28000000000000003</v>
      </c>
      <c r="CF300" s="39">
        <v>0.19</v>
      </c>
    </row>
    <row r="301" spans="1:84" x14ac:dyDescent="0.25">
      <c r="A301" s="31" t="str">
        <f t="shared" si="4"/>
        <v>ESC MUL DE 1º GRAU PROF MARIA DE LOURDES MILHOMEM FERNANDES5º anoB</v>
      </c>
      <c r="B301" s="31" t="s">
        <v>166</v>
      </c>
      <c r="C301" s="31" t="s">
        <v>166</v>
      </c>
      <c r="D301" s="31" t="s">
        <v>167</v>
      </c>
      <c r="E301" s="31" t="s">
        <v>217</v>
      </c>
      <c r="F301" s="31" t="s">
        <v>100</v>
      </c>
      <c r="G301" s="42">
        <v>21</v>
      </c>
      <c r="H301" s="42">
        <v>21</v>
      </c>
      <c r="I301" s="42">
        <v>21</v>
      </c>
      <c r="J301" s="42">
        <v>21</v>
      </c>
      <c r="K301" s="39">
        <v>0</v>
      </c>
      <c r="L301" s="39">
        <v>0.1</v>
      </c>
      <c r="M301" s="39">
        <v>0.1</v>
      </c>
      <c r="N301" s="39">
        <v>0</v>
      </c>
      <c r="O301" s="39">
        <v>0.24</v>
      </c>
      <c r="P301" s="39">
        <v>0.1</v>
      </c>
      <c r="Q301" s="39">
        <v>0.43</v>
      </c>
      <c r="R301" s="39">
        <v>0.33</v>
      </c>
      <c r="S301" s="39">
        <v>0.19</v>
      </c>
      <c r="T301" s="39">
        <v>0.33</v>
      </c>
      <c r="U301" s="39">
        <v>0.33</v>
      </c>
      <c r="V301" s="39">
        <v>0.48</v>
      </c>
      <c r="W301" s="39">
        <v>0.24</v>
      </c>
      <c r="X301" s="39">
        <v>0.62</v>
      </c>
      <c r="Y301" s="39">
        <v>0.48</v>
      </c>
      <c r="Z301" s="39">
        <v>0.24</v>
      </c>
      <c r="AA301" s="39">
        <v>0.48</v>
      </c>
      <c r="AB301" s="39">
        <v>0.24</v>
      </c>
      <c r="AC301" s="39">
        <v>0.19</v>
      </c>
      <c r="AD301" s="39">
        <v>0.48</v>
      </c>
      <c r="AE301" s="39">
        <v>0.43</v>
      </c>
      <c r="AF301" s="39">
        <v>0.56999999999999995</v>
      </c>
      <c r="AG301" s="39">
        <v>0.48</v>
      </c>
      <c r="AH301" s="39">
        <v>0.19</v>
      </c>
      <c r="AI301" s="39">
        <v>0.33</v>
      </c>
      <c r="AJ301" s="39">
        <v>0.38</v>
      </c>
      <c r="AK301" s="39">
        <v>0.56999999999999995</v>
      </c>
      <c r="AL301" s="39">
        <v>0.38</v>
      </c>
      <c r="AM301" s="39">
        <v>0.33</v>
      </c>
      <c r="AN301" s="39">
        <v>0.43</v>
      </c>
      <c r="AO301" s="39">
        <v>0.19</v>
      </c>
      <c r="AP301" s="39">
        <v>0.1</v>
      </c>
      <c r="AQ301" s="39">
        <v>0.48</v>
      </c>
      <c r="AR301" s="39">
        <v>0.38</v>
      </c>
      <c r="AS301" s="39">
        <v>0.38</v>
      </c>
      <c r="AT301" s="39">
        <v>0.1</v>
      </c>
      <c r="AU301" s="39">
        <v>0.43</v>
      </c>
      <c r="AV301" s="39">
        <v>0.24</v>
      </c>
      <c r="AW301" s="39">
        <v>0.1</v>
      </c>
      <c r="AX301" s="39">
        <v>0.24</v>
      </c>
      <c r="AY301" s="39">
        <v>0.33</v>
      </c>
      <c r="AZ301" s="39">
        <v>0.19</v>
      </c>
      <c r="BA301" s="39">
        <v>0.24</v>
      </c>
      <c r="BB301" s="39">
        <v>0.43</v>
      </c>
      <c r="BC301" s="39">
        <v>0.48</v>
      </c>
      <c r="BD301" s="39">
        <v>0.48</v>
      </c>
      <c r="BE301" s="39">
        <v>0.62</v>
      </c>
      <c r="BF301" s="39">
        <v>0.38</v>
      </c>
      <c r="BG301" s="39">
        <v>0.14000000000000001</v>
      </c>
      <c r="BH301" s="39">
        <v>0.1</v>
      </c>
      <c r="BI301" s="39">
        <v>0.33</v>
      </c>
      <c r="BJ301" s="39">
        <v>0.33</v>
      </c>
      <c r="BK301" s="39">
        <v>0.52</v>
      </c>
      <c r="BL301" s="39">
        <v>0.52</v>
      </c>
      <c r="BM301" s="39">
        <v>0.33</v>
      </c>
      <c r="BN301" s="39">
        <v>0.33</v>
      </c>
      <c r="BO301" s="39">
        <v>0.1</v>
      </c>
      <c r="BP301" s="39">
        <v>0.56999999999999995</v>
      </c>
      <c r="BQ301" s="39">
        <v>0.33</v>
      </c>
      <c r="BR301" s="39">
        <v>0.28999999999999998</v>
      </c>
      <c r="BS301" s="39">
        <v>0</v>
      </c>
      <c r="BT301" s="39">
        <v>0.1</v>
      </c>
      <c r="BU301" s="39">
        <v>0.62</v>
      </c>
      <c r="BV301" s="39">
        <v>0.43</v>
      </c>
      <c r="BW301" s="39">
        <v>0.33</v>
      </c>
      <c r="BX301" s="39">
        <v>0.24</v>
      </c>
      <c r="BY301" s="39">
        <v>0.28999999999999998</v>
      </c>
      <c r="BZ301" s="39">
        <v>0.14000000000000001</v>
      </c>
      <c r="CA301" s="39">
        <v>0.05</v>
      </c>
      <c r="CB301" s="39">
        <v>0.19</v>
      </c>
      <c r="CC301" s="39">
        <v>0.28000000000000003</v>
      </c>
      <c r="CD301" s="39">
        <v>0.34</v>
      </c>
      <c r="CE301" s="39">
        <v>0.35</v>
      </c>
      <c r="CF301" s="39">
        <v>0.24</v>
      </c>
    </row>
    <row r="302" spans="1:84" x14ac:dyDescent="0.25">
      <c r="A302" s="31" t="str">
        <f t="shared" si="4"/>
        <v>ESCOLA MUNICIPAL GUSTAVO COSTA5º anoUNICA</v>
      </c>
      <c r="B302" s="31" t="s">
        <v>330</v>
      </c>
      <c r="C302" s="31" t="s">
        <v>331</v>
      </c>
      <c r="D302" s="31" t="s">
        <v>332</v>
      </c>
      <c r="E302" s="31" t="s">
        <v>217</v>
      </c>
      <c r="F302" s="31" t="s">
        <v>95</v>
      </c>
      <c r="G302" s="42">
        <v>20</v>
      </c>
      <c r="H302" s="42">
        <v>20</v>
      </c>
      <c r="I302" s="42">
        <v>21</v>
      </c>
      <c r="J302" s="42">
        <v>21</v>
      </c>
      <c r="K302" s="39">
        <v>0.23</v>
      </c>
      <c r="L302" s="39">
        <v>0.32</v>
      </c>
      <c r="M302" s="39">
        <v>0.23</v>
      </c>
      <c r="N302" s="39">
        <v>0.09</v>
      </c>
      <c r="O302" s="39">
        <v>0.27</v>
      </c>
      <c r="P302" s="39">
        <v>0.23</v>
      </c>
      <c r="Q302" s="39">
        <v>0.5</v>
      </c>
      <c r="R302" s="39">
        <v>0.23</v>
      </c>
      <c r="S302" s="39">
        <v>0.14000000000000001</v>
      </c>
      <c r="T302" s="39">
        <v>0.41</v>
      </c>
      <c r="U302" s="39">
        <v>0.5</v>
      </c>
      <c r="V302" s="39">
        <v>0.32</v>
      </c>
      <c r="W302" s="39">
        <v>0.23</v>
      </c>
      <c r="X302" s="39">
        <v>0.41</v>
      </c>
      <c r="Y302" s="39">
        <v>0.59</v>
      </c>
      <c r="Z302" s="39">
        <v>0.5</v>
      </c>
      <c r="AA302" s="39">
        <v>0.45</v>
      </c>
      <c r="AB302" s="39">
        <v>0.32</v>
      </c>
      <c r="AC302" s="39">
        <v>0.32</v>
      </c>
      <c r="AD302" s="39">
        <v>0.41</v>
      </c>
      <c r="AE302" s="39">
        <v>0.59</v>
      </c>
      <c r="AF302" s="39">
        <v>0.36</v>
      </c>
      <c r="AG302" s="39">
        <v>0.32</v>
      </c>
      <c r="AH302" s="39">
        <v>0.36</v>
      </c>
      <c r="AI302" s="39">
        <v>0.32</v>
      </c>
      <c r="AJ302" s="39">
        <v>0.23</v>
      </c>
      <c r="AK302" s="39">
        <v>0.27</v>
      </c>
      <c r="AL302" s="39">
        <v>0.36</v>
      </c>
      <c r="AM302" s="39">
        <v>0.55000000000000004</v>
      </c>
      <c r="AN302" s="39">
        <v>0.32</v>
      </c>
      <c r="AO302" s="39">
        <v>0.36</v>
      </c>
      <c r="AP302" s="39">
        <v>0.32</v>
      </c>
      <c r="AQ302" s="39">
        <v>0.41</v>
      </c>
      <c r="AR302" s="39">
        <v>0.27</v>
      </c>
      <c r="AS302" s="39">
        <v>0.45</v>
      </c>
      <c r="AT302" s="39">
        <v>0.32</v>
      </c>
      <c r="AU302" s="39">
        <v>0.27</v>
      </c>
      <c r="AV302" s="39">
        <v>0.09</v>
      </c>
      <c r="AW302" s="39">
        <v>0.14000000000000001</v>
      </c>
      <c r="AX302" s="39">
        <v>0.41</v>
      </c>
      <c r="AY302" s="39">
        <v>0.45</v>
      </c>
      <c r="AZ302" s="39">
        <v>0.09</v>
      </c>
      <c r="BA302" s="39">
        <v>0.14000000000000001</v>
      </c>
      <c r="BB302" s="39">
        <v>0.41</v>
      </c>
      <c r="BC302" s="39">
        <v>0.18</v>
      </c>
      <c r="BD302" s="39">
        <v>0.55000000000000004</v>
      </c>
      <c r="BE302" s="39">
        <v>0.77</v>
      </c>
      <c r="BF302" s="39">
        <v>0.41</v>
      </c>
      <c r="BG302" s="39">
        <v>0.14000000000000001</v>
      </c>
      <c r="BH302" s="39">
        <v>0.18</v>
      </c>
      <c r="BI302" s="39">
        <v>0.55000000000000004</v>
      </c>
      <c r="BJ302" s="39">
        <v>0.14000000000000001</v>
      </c>
      <c r="BK302" s="39">
        <v>0.45</v>
      </c>
      <c r="BL302" s="39">
        <v>0.45</v>
      </c>
      <c r="BM302" s="39">
        <v>0.23</v>
      </c>
      <c r="BN302" s="39">
        <v>0.23</v>
      </c>
      <c r="BO302" s="39">
        <v>0.27</v>
      </c>
      <c r="BP302" s="39">
        <v>0.5</v>
      </c>
      <c r="BQ302" s="39">
        <v>0.23</v>
      </c>
      <c r="BR302" s="39">
        <v>0.41</v>
      </c>
      <c r="BS302" s="39">
        <v>0.23</v>
      </c>
      <c r="BT302" s="39">
        <v>0.14000000000000001</v>
      </c>
      <c r="BU302" s="39">
        <v>0.5</v>
      </c>
      <c r="BV302" s="39">
        <v>0.14000000000000001</v>
      </c>
      <c r="BW302" s="39">
        <v>0.32</v>
      </c>
      <c r="BX302" s="39">
        <v>0.09</v>
      </c>
      <c r="BY302" s="39">
        <v>0.5</v>
      </c>
      <c r="BZ302" s="39">
        <v>0.32</v>
      </c>
      <c r="CA302" s="39">
        <v>0.36</v>
      </c>
      <c r="CB302" s="39">
        <v>0.27</v>
      </c>
      <c r="CC302" s="39">
        <v>0.33</v>
      </c>
      <c r="CD302" s="39">
        <v>0.34</v>
      </c>
      <c r="CE302" s="39">
        <v>0.34</v>
      </c>
      <c r="CF302" s="39">
        <v>0.28999999999999998</v>
      </c>
    </row>
    <row r="303" spans="1:84" x14ac:dyDescent="0.25">
      <c r="A303" s="31" t="str">
        <f t="shared" si="4"/>
        <v>ESCOLA MUL VEREADOR OSMAR FRANCISCO GONZAGA5º anoúnica</v>
      </c>
      <c r="B303" s="31" t="s">
        <v>240</v>
      </c>
      <c r="C303" s="31" t="s">
        <v>245</v>
      </c>
      <c r="D303" s="31" t="s">
        <v>406</v>
      </c>
      <c r="E303" s="31" t="s">
        <v>217</v>
      </c>
      <c r="F303" s="31" t="s">
        <v>423</v>
      </c>
      <c r="G303" s="43">
        <v>1</v>
      </c>
      <c r="H303" s="43">
        <v>1</v>
      </c>
      <c r="I303" s="43">
        <v>1</v>
      </c>
      <c r="J303" s="43">
        <v>1</v>
      </c>
      <c r="K303" s="39">
        <v>0</v>
      </c>
      <c r="L303" s="39">
        <v>0</v>
      </c>
      <c r="M303" s="39">
        <v>0</v>
      </c>
      <c r="N303" s="39">
        <v>0</v>
      </c>
      <c r="O303" s="39">
        <v>0</v>
      </c>
      <c r="P303" s="39">
        <v>0</v>
      </c>
      <c r="Q303" s="39">
        <v>0</v>
      </c>
      <c r="R303" s="39">
        <v>0</v>
      </c>
      <c r="S303" s="39">
        <v>0</v>
      </c>
      <c r="T303" s="39">
        <v>1</v>
      </c>
      <c r="U303" s="39">
        <v>0</v>
      </c>
      <c r="V303" s="39">
        <v>1</v>
      </c>
      <c r="W303" s="39">
        <v>1</v>
      </c>
      <c r="X303" s="39">
        <v>1</v>
      </c>
      <c r="Y303" s="39">
        <v>0</v>
      </c>
      <c r="Z303" s="39">
        <v>1</v>
      </c>
      <c r="AA303" s="39">
        <v>0</v>
      </c>
      <c r="AB303" s="39">
        <v>0</v>
      </c>
      <c r="AC303" s="39">
        <v>1</v>
      </c>
      <c r="AD303" s="39">
        <v>1</v>
      </c>
      <c r="AE303" s="39">
        <v>1</v>
      </c>
      <c r="AF303" s="39">
        <v>1</v>
      </c>
      <c r="AG303" s="39">
        <v>1</v>
      </c>
      <c r="AH303" s="39">
        <v>0</v>
      </c>
      <c r="AI303" s="39">
        <v>0</v>
      </c>
      <c r="AJ303" s="39">
        <v>0</v>
      </c>
      <c r="AK303" s="39">
        <v>1</v>
      </c>
      <c r="AL303" s="39">
        <v>1</v>
      </c>
      <c r="AM303" s="39">
        <v>1</v>
      </c>
      <c r="AN303" s="39">
        <v>1</v>
      </c>
      <c r="AO303" s="39">
        <v>1</v>
      </c>
      <c r="AP303" s="39">
        <v>0</v>
      </c>
      <c r="AQ303" s="39">
        <v>0</v>
      </c>
      <c r="AR303" s="39">
        <v>0</v>
      </c>
      <c r="AS303" s="39">
        <v>0</v>
      </c>
      <c r="AT303" s="39">
        <v>0</v>
      </c>
      <c r="AU303" s="39">
        <v>1</v>
      </c>
      <c r="AV303" s="39">
        <v>0</v>
      </c>
      <c r="AW303" s="39">
        <v>0</v>
      </c>
      <c r="AX303" s="39">
        <v>0</v>
      </c>
      <c r="AY303" s="39">
        <v>0</v>
      </c>
      <c r="AZ303" s="39">
        <v>0</v>
      </c>
      <c r="BA303" s="39">
        <v>0</v>
      </c>
      <c r="BB303" s="39">
        <v>1</v>
      </c>
      <c r="BC303" s="39">
        <v>1</v>
      </c>
      <c r="BD303" s="39">
        <v>0</v>
      </c>
      <c r="BE303" s="39">
        <v>1</v>
      </c>
      <c r="BF303" s="39">
        <v>0</v>
      </c>
      <c r="BG303" s="39">
        <v>1</v>
      </c>
      <c r="BH303" s="39">
        <v>0</v>
      </c>
      <c r="BI303" s="39">
        <v>1</v>
      </c>
      <c r="BJ303" s="39">
        <v>0</v>
      </c>
      <c r="BK303" s="39">
        <v>1</v>
      </c>
      <c r="BL303" s="39">
        <v>1</v>
      </c>
      <c r="BM303" s="39">
        <v>1</v>
      </c>
      <c r="BN303" s="39">
        <v>0</v>
      </c>
      <c r="BO303" s="39">
        <v>0</v>
      </c>
      <c r="BP303" s="39">
        <v>1</v>
      </c>
      <c r="BQ303" s="39">
        <v>1</v>
      </c>
      <c r="BR303" s="39">
        <v>0</v>
      </c>
      <c r="BS303" s="39">
        <v>0</v>
      </c>
      <c r="BT303" s="39">
        <v>0</v>
      </c>
      <c r="BU303" s="39">
        <v>1</v>
      </c>
      <c r="BV303" s="39">
        <v>0</v>
      </c>
      <c r="BW303" s="39">
        <v>1</v>
      </c>
      <c r="BX303" s="39">
        <v>1</v>
      </c>
      <c r="BY303" s="39">
        <v>0</v>
      </c>
      <c r="BZ303" s="39">
        <v>1</v>
      </c>
      <c r="CA303" s="39">
        <v>0</v>
      </c>
      <c r="CB303" s="39">
        <v>0</v>
      </c>
      <c r="CC303" s="39">
        <v>0.35</v>
      </c>
      <c r="CD303" s="39">
        <v>0.45</v>
      </c>
      <c r="CE303" s="39">
        <v>0.5</v>
      </c>
      <c r="CF303" s="39">
        <v>0.4</v>
      </c>
    </row>
    <row r="304" spans="1:84" x14ac:dyDescent="0.25">
      <c r="A304" s="31" t="str">
        <f t="shared" si="4"/>
        <v>ESC MUN ALTAMIRA5º anoUNICA</v>
      </c>
      <c r="B304" s="31" t="s">
        <v>258</v>
      </c>
      <c r="C304" s="31" t="s">
        <v>262</v>
      </c>
      <c r="D304" s="31" t="s">
        <v>454</v>
      </c>
      <c r="E304" s="31" t="s">
        <v>217</v>
      </c>
      <c r="F304" s="31" t="s">
        <v>95</v>
      </c>
      <c r="G304" s="43">
        <v>9</v>
      </c>
      <c r="H304" s="43">
        <v>9</v>
      </c>
      <c r="I304" s="43">
        <v>9</v>
      </c>
      <c r="J304" s="43">
        <v>9</v>
      </c>
      <c r="K304" s="39">
        <v>0.33</v>
      </c>
      <c r="L304" s="39">
        <v>0.22</v>
      </c>
      <c r="M304" s="39">
        <v>0.33</v>
      </c>
      <c r="N304" s="39">
        <v>0.33</v>
      </c>
      <c r="O304" s="39">
        <v>0.44</v>
      </c>
      <c r="P304" s="39">
        <v>0.33</v>
      </c>
      <c r="Q304" s="39">
        <v>0.11</v>
      </c>
      <c r="R304" s="39">
        <v>0.33</v>
      </c>
      <c r="S304" s="39">
        <v>0.33</v>
      </c>
      <c r="T304" s="39">
        <v>0.33</v>
      </c>
      <c r="U304" s="39">
        <v>0.44</v>
      </c>
      <c r="V304" s="39">
        <v>0.33</v>
      </c>
      <c r="W304" s="39">
        <v>0.56000000000000005</v>
      </c>
      <c r="X304" s="39">
        <v>0.33</v>
      </c>
      <c r="Y304" s="39">
        <v>0.22</v>
      </c>
      <c r="Z304" s="39">
        <v>0.78</v>
      </c>
      <c r="AA304" s="39">
        <v>0.22</v>
      </c>
      <c r="AB304" s="39">
        <v>0.22</v>
      </c>
      <c r="AC304" s="39">
        <v>0.11</v>
      </c>
      <c r="AD304" s="39">
        <v>0.11</v>
      </c>
      <c r="AE304" s="39">
        <v>0.22</v>
      </c>
      <c r="AF304" s="39">
        <v>0.33</v>
      </c>
      <c r="AG304" s="39">
        <v>0.44</v>
      </c>
      <c r="AH304" s="39">
        <v>0.33</v>
      </c>
      <c r="AI304" s="39">
        <v>0.44</v>
      </c>
      <c r="AJ304" s="39">
        <v>0.33</v>
      </c>
      <c r="AK304" s="39">
        <v>0.44</v>
      </c>
      <c r="AL304" s="39">
        <v>0.44</v>
      </c>
      <c r="AM304" s="39">
        <v>0.33</v>
      </c>
      <c r="AN304" s="39">
        <v>0.11</v>
      </c>
      <c r="AO304" s="39">
        <v>0.11</v>
      </c>
      <c r="AP304" s="39">
        <v>0.44</v>
      </c>
      <c r="AQ304" s="39">
        <v>0.22</v>
      </c>
      <c r="AR304" s="39">
        <v>0.22</v>
      </c>
      <c r="AS304" s="39">
        <v>0.11</v>
      </c>
      <c r="AT304" s="39">
        <v>0.33</v>
      </c>
      <c r="AU304" s="39">
        <v>0.56000000000000005</v>
      </c>
      <c r="AV304" s="39">
        <v>0.11</v>
      </c>
      <c r="AW304" s="39">
        <v>0</v>
      </c>
      <c r="AX304" s="39">
        <v>0.44</v>
      </c>
      <c r="AY304" s="39">
        <v>0.11</v>
      </c>
      <c r="AZ304" s="39">
        <v>0</v>
      </c>
      <c r="BA304" s="39">
        <v>0.22</v>
      </c>
      <c r="BB304" s="39">
        <v>0.44</v>
      </c>
      <c r="BC304" s="39">
        <v>0.33</v>
      </c>
      <c r="BD304" s="39">
        <v>0.22</v>
      </c>
      <c r="BE304" s="39">
        <v>0.11</v>
      </c>
      <c r="BF304" s="39">
        <v>0.22</v>
      </c>
      <c r="BG304" s="39">
        <v>0.56000000000000005</v>
      </c>
      <c r="BH304" s="39">
        <v>0.11</v>
      </c>
      <c r="BI304" s="39">
        <v>0.44</v>
      </c>
      <c r="BJ304" s="39">
        <v>0</v>
      </c>
      <c r="BK304" s="39">
        <v>0.44</v>
      </c>
      <c r="BL304" s="39">
        <v>0.44</v>
      </c>
      <c r="BM304" s="39">
        <v>0</v>
      </c>
      <c r="BN304" s="39">
        <v>0.33</v>
      </c>
      <c r="BO304" s="39">
        <v>0</v>
      </c>
      <c r="BP304" s="39">
        <v>0.67</v>
      </c>
      <c r="BQ304" s="39">
        <v>0.56000000000000005</v>
      </c>
      <c r="BR304" s="39">
        <v>0.44</v>
      </c>
      <c r="BS304" s="39">
        <v>0.22</v>
      </c>
      <c r="BT304" s="39">
        <v>0.56000000000000005</v>
      </c>
      <c r="BU304" s="39">
        <v>0.33</v>
      </c>
      <c r="BV304" s="39">
        <v>0.33</v>
      </c>
      <c r="BW304" s="39">
        <v>0.44</v>
      </c>
      <c r="BX304" s="39">
        <v>0</v>
      </c>
      <c r="BY304" s="39">
        <v>0.22</v>
      </c>
      <c r="BZ304" s="39">
        <v>0.33</v>
      </c>
      <c r="CA304" s="39">
        <v>0.11</v>
      </c>
      <c r="CB304" s="39">
        <v>0.33</v>
      </c>
      <c r="CC304" s="39">
        <v>0.32</v>
      </c>
      <c r="CD304" s="39">
        <v>0.3</v>
      </c>
      <c r="CE304" s="39">
        <v>0.28000000000000003</v>
      </c>
      <c r="CF304" s="39">
        <v>0.28999999999999998</v>
      </c>
    </row>
    <row r="305" spans="1:84" x14ac:dyDescent="0.25">
      <c r="A305" s="31" t="str">
        <f t="shared" si="4"/>
        <v>CENTRO MUNICIPAL DE EDUCACAO BASICA MUNDO FELIZ5º anoA</v>
      </c>
      <c r="B305" s="31" t="s">
        <v>224</v>
      </c>
      <c r="C305" s="31" t="s">
        <v>232</v>
      </c>
      <c r="D305" s="31" t="s">
        <v>233</v>
      </c>
      <c r="E305" s="31" t="s">
        <v>217</v>
      </c>
      <c r="F305" s="31" t="s">
        <v>87</v>
      </c>
      <c r="G305" s="42">
        <v>17</v>
      </c>
      <c r="H305" s="42">
        <v>17</v>
      </c>
      <c r="I305" s="42">
        <v>17</v>
      </c>
      <c r="J305" s="42">
        <v>17</v>
      </c>
      <c r="K305" s="39">
        <v>0.12</v>
      </c>
      <c r="L305" s="39">
        <v>0.71</v>
      </c>
      <c r="M305" s="39">
        <v>0.24</v>
      </c>
      <c r="N305" s="39">
        <v>0.18</v>
      </c>
      <c r="O305" s="39">
        <v>0.47</v>
      </c>
      <c r="P305" s="39">
        <v>0</v>
      </c>
      <c r="Q305" s="39">
        <v>0.28999999999999998</v>
      </c>
      <c r="R305" s="39">
        <v>0.71</v>
      </c>
      <c r="S305" s="39">
        <v>0.47</v>
      </c>
      <c r="T305" s="39">
        <v>0.28999999999999998</v>
      </c>
      <c r="U305" s="39">
        <v>0.71</v>
      </c>
      <c r="V305" s="39">
        <v>0.28999999999999998</v>
      </c>
      <c r="W305" s="39">
        <v>0.59</v>
      </c>
      <c r="X305" s="39">
        <v>0.53</v>
      </c>
      <c r="Y305" s="39">
        <v>0.41</v>
      </c>
      <c r="Z305" s="39">
        <v>0.24</v>
      </c>
      <c r="AA305" s="39">
        <v>0.24</v>
      </c>
      <c r="AB305" s="39">
        <v>0.12</v>
      </c>
      <c r="AC305" s="39">
        <v>0.35</v>
      </c>
      <c r="AD305" s="39">
        <v>0.53</v>
      </c>
      <c r="AE305" s="39">
        <v>0.59</v>
      </c>
      <c r="AF305" s="39">
        <v>0.41</v>
      </c>
      <c r="AG305" s="39">
        <v>0.28999999999999998</v>
      </c>
      <c r="AH305" s="39">
        <v>0.35</v>
      </c>
      <c r="AI305" s="39">
        <v>0.53</v>
      </c>
      <c r="AJ305" s="39">
        <v>0.28999999999999998</v>
      </c>
      <c r="AK305" s="39">
        <v>0.35</v>
      </c>
      <c r="AL305" s="39">
        <v>0.47</v>
      </c>
      <c r="AM305" s="39">
        <v>0.41</v>
      </c>
      <c r="AN305" s="39">
        <v>0.35</v>
      </c>
      <c r="AO305" s="39">
        <v>0.12</v>
      </c>
      <c r="AP305" s="39">
        <v>0.24</v>
      </c>
      <c r="AQ305" s="39">
        <v>0.59</v>
      </c>
      <c r="AR305" s="39">
        <v>0.24</v>
      </c>
      <c r="AS305" s="39">
        <v>0.41</v>
      </c>
      <c r="AT305" s="39">
        <v>0.12</v>
      </c>
      <c r="AU305" s="39">
        <v>0.35</v>
      </c>
      <c r="AV305" s="39">
        <v>0.12</v>
      </c>
      <c r="AW305" s="39">
        <v>0.18</v>
      </c>
      <c r="AX305" s="39">
        <v>0.35</v>
      </c>
      <c r="AY305" s="39">
        <v>0.24</v>
      </c>
      <c r="AZ305" s="39">
        <v>0.35</v>
      </c>
      <c r="BA305" s="39">
        <v>0.24</v>
      </c>
      <c r="BB305" s="39">
        <v>0.76</v>
      </c>
      <c r="BC305" s="39">
        <v>0.41</v>
      </c>
      <c r="BD305" s="39">
        <v>0.71</v>
      </c>
      <c r="BE305" s="39">
        <v>0.53</v>
      </c>
      <c r="BF305" s="39">
        <v>0.28999999999999998</v>
      </c>
      <c r="BG305" s="39">
        <v>0.41</v>
      </c>
      <c r="BH305" s="39">
        <v>0.12</v>
      </c>
      <c r="BI305" s="39">
        <v>0.65</v>
      </c>
      <c r="BJ305" s="39">
        <v>0.18</v>
      </c>
      <c r="BK305" s="39">
        <v>0.59</v>
      </c>
      <c r="BL305" s="39">
        <v>0.47</v>
      </c>
      <c r="BM305" s="39">
        <v>0.41</v>
      </c>
      <c r="BN305" s="39">
        <v>0.18</v>
      </c>
      <c r="BO305" s="39">
        <v>0.06</v>
      </c>
      <c r="BP305" s="39">
        <v>0.71</v>
      </c>
      <c r="BQ305" s="39">
        <v>0.47</v>
      </c>
      <c r="BR305" s="39">
        <v>0.47</v>
      </c>
      <c r="BS305" s="39">
        <v>0.24</v>
      </c>
      <c r="BT305" s="39">
        <v>0.12</v>
      </c>
      <c r="BU305" s="39">
        <v>0.53</v>
      </c>
      <c r="BV305" s="39">
        <v>0.18</v>
      </c>
      <c r="BW305" s="39">
        <v>0.35</v>
      </c>
      <c r="BX305" s="39">
        <v>0.18</v>
      </c>
      <c r="BY305" s="39">
        <v>0.24</v>
      </c>
      <c r="BZ305" s="39">
        <v>0.47</v>
      </c>
      <c r="CA305" s="39">
        <v>0.24</v>
      </c>
      <c r="CB305" s="39">
        <v>0.12</v>
      </c>
      <c r="CC305" s="39">
        <v>0.37</v>
      </c>
      <c r="CD305" s="39">
        <v>0.34</v>
      </c>
      <c r="CE305" s="39">
        <v>0.41</v>
      </c>
      <c r="CF305" s="39">
        <v>0.26</v>
      </c>
    </row>
    <row r="306" spans="1:84" x14ac:dyDescent="0.25">
      <c r="A306" s="31" t="str">
        <f t="shared" si="4"/>
        <v>ESCOLA MUNICIPAL CRIANCA FELIZ5º anoA</v>
      </c>
      <c r="B306" s="31" t="s">
        <v>318</v>
      </c>
      <c r="C306" s="31" t="s">
        <v>609</v>
      </c>
      <c r="D306" s="31" t="s">
        <v>527</v>
      </c>
      <c r="E306" s="31" t="s">
        <v>217</v>
      </c>
      <c r="F306" s="31" t="s">
        <v>87</v>
      </c>
      <c r="G306" s="42">
        <v>18</v>
      </c>
      <c r="H306" s="42">
        <v>18</v>
      </c>
      <c r="I306" s="42">
        <v>17</v>
      </c>
      <c r="J306" s="42">
        <v>17</v>
      </c>
      <c r="K306" s="39">
        <v>0.16</v>
      </c>
      <c r="L306" s="39">
        <v>0.16</v>
      </c>
      <c r="M306" s="39">
        <v>0.21</v>
      </c>
      <c r="N306" s="39">
        <v>0.16</v>
      </c>
      <c r="O306" s="39">
        <v>0.26</v>
      </c>
      <c r="P306" s="39">
        <v>0.05</v>
      </c>
      <c r="Q306" s="39">
        <v>0.26</v>
      </c>
      <c r="R306" s="39">
        <v>0.32</v>
      </c>
      <c r="S306" s="39">
        <v>0.32</v>
      </c>
      <c r="T306" s="39">
        <v>0.32</v>
      </c>
      <c r="U306" s="39">
        <v>0.63</v>
      </c>
      <c r="V306" s="39">
        <v>0.26</v>
      </c>
      <c r="W306" s="39">
        <v>0.26</v>
      </c>
      <c r="X306" s="39">
        <v>0.21</v>
      </c>
      <c r="Y306" s="39">
        <v>0.63</v>
      </c>
      <c r="Z306" s="39">
        <v>0.32</v>
      </c>
      <c r="AA306" s="39">
        <v>0.32</v>
      </c>
      <c r="AB306" s="39">
        <v>0.37</v>
      </c>
      <c r="AC306" s="39">
        <v>0.21</v>
      </c>
      <c r="AD306" s="39">
        <v>0.74</v>
      </c>
      <c r="AE306" s="39">
        <v>0.42</v>
      </c>
      <c r="AF306" s="39">
        <v>0.47</v>
      </c>
      <c r="AG306" s="39">
        <v>0.32</v>
      </c>
      <c r="AH306" s="39">
        <v>0.11</v>
      </c>
      <c r="AI306" s="39">
        <v>0.37</v>
      </c>
      <c r="AJ306" s="39">
        <v>0.37</v>
      </c>
      <c r="AK306" s="39">
        <v>0.37</v>
      </c>
      <c r="AL306" s="39">
        <v>0.32</v>
      </c>
      <c r="AM306" s="39">
        <v>0.63</v>
      </c>
      <c r="AN306" s="39">
        <v>0.21</v>
      </c>
      <c r="AO306" s="39">
        <v>0.05</v>
      </c>
      <c r="AP306" s="39">
        <v>0.11</v>
      </c>
      <c r="AQ306" s="39">
        <v>0.32</v>
      </c>
      <c r="AR306" s="39">
        <v>0.26</v>
      </c>
      <c r="AS306" s="39">
        <v>0.57999999999999996</v>
      </c>
      <c r="AT306" s="39">
        <v>0.26</v>
      </c>
      <c r="AU306" s="39">
        <v>0.26</v>
      </c>
      <c r="AV306" s="39">
        <v>0.26</v>
      </c>
      <c r="AW306" s="39">
        <v>0.05</v>
      </c>
      <c r="AX306" s="39">
        <v>0.16</v>
      </c>
      <c r="AY306" s="39">
        <v>0.11</v>
      </c>
      <c r="AZ306" s="39">
        <v>0.21</v>
      </c>
      <c r="BA306" s="39">
        <v>0.11</v>
      </c>
      <c r="BB306" s="39">
        <v>0.63</v>
      </c>
      <c r="BC306" s="39">
        <v>0.37</v>
      </c>
      <c r="BD306" s="39">
        <v>0.47</v>
      </c>
      <c r="BE306" s="39">
        <v>0.53</v>
      </c>
      <c r="BF306" s="39">
        <v>0.47</v>
      </c>
      <c r="BG306" s="39">
        <v>0.26</v>
      </c>
      <c r="BH306" s="39">
        <v>0.26</v>
      </c>
      <c r="BI306" s="39">
        <v>0.42</v>
      </c>
      <c r="BJ306" s="39">
        <v>0.21</v>
      </c>
      <c r="BK306" s="39">
        <v>0.53</v>
      </c>
      <c r="BL306" s="39">
        <v>0.42</v>
      </c>
      <c r="BM306" s="39">
        <v>0.42</v>
      </c>
      <c r="BN306" s="39">
        <v>0.26</v>
      </c>
      <c r="BO306" s="39">
        <v>0.21</v>
      </c>
      <c r="BP306" s="39">
        <v>0.53</v>
      </c>
      <c r="BQ306" s="39">
        <v>0.53</v>
      </c>
      <c r="BR306" s="39">
        <v>0.26</v>
      </c>
      <c r="BS306" s="39">
        <v>0.26</v>
      </c>
      <c r="BT306" s="39">
        <v>0.11</v>
      </c>
      <c r="BU306" s="39">
        <v>0.53</v>
      </c>
      <c r="BV306" s="39">
        <v>0.37</v>
      </c>
      <c r="BW306" s="39">
        <v>0.16</v>
      </c>
      <c r="BX306" s="39">
        <v>0.21</v>
      </c>
      <c r="BY306" s="39">
        <v>0.32</v>
      </c>
      <c r="BZ306" s="39">
        <v>0.42</v>
      </c>
      <c r="CA306" s="39">
        <v>0.26</v>
      </c>
      <c r="CB306" s="39">
        <v>0.26</v>
      </c>
      <c r="CC306" s="39">
        <v>0.31</v>
      </c>
      <c r="CD306" s="39">
        <v>0.28999999999999998</v>
      </c>
      <c r="CE306" s="39">
        <v>0.36</v>
      </c>
      <c r="CF306" s="39">
        <v>0.28999999999999998</v>
      </c>
    </row>
    <row r="307" spans="1:84" x14ac:dyDescent="0.25">
      <c r="A307" s="31" t="str">
        <f t="shared" si="4"/>
        <v>ESCOLA MUNICIPAL NOSSA SENHORA DA CONCEICAO5º anoúnica</v>
      </c>
      <c r="B307" s="31" t="s">
        <v>224</v>
      </c>
      <c r="C307" s="31" t="s">
        <v>224</v>
      </c>
      <c r="D307" s="31" t="s">
        <v>247</v>
      </c>
      <c r="E307" s="31" t="s">
        <v>217</v>
      </c>
      <c r="F307" s="31" t="s">
        <v>423</v>
      </c>
      <c r="G307" s="43">
        <v>5</v>
      </c>
      <c r="H307" s="43">
        <v>5</v>
      </c>
      <c r="I307" s="43">
        <v>5</v>
      </c>
      <c r="J307" s="43">
        <v>5</v>
      </c>
      <c r="K307" s="39">
        <v>0.8</v>
      </c>
      <c r="L307" s="39">
        <v>0.2</v>
      </c>
      <c r="M307" s="39">
        <v>0.4</v>
      </c>
      <c r="N307" s="39">
        <v>0.6</v>
      </c>
      <c r="O307" s="39">
        <v>0.4</v>
      </c>
      <c r="P307" s="39">
        <v>0</v>
      </c>
      <c r="Q307" s="39">
        <v>0.2</v>
      </c>
      <c r="R307" s="39">
        <v>0.4</v>
      </c>
      <c r="S307" s="39">
        <v>0</v>
      </c>
      <c r="T307" s="39">
        <v>0.2</v>
      </c>
      <c r="U307" s="39">
        <v>0.4</v>
      </c>
      <c r="V307" s="39">
        <v>0.6</v>
      </c>
      <c r="W307" s="39">
        <v>0.2</v>
      </c>
      <c r="X307" s="39">
        <v>0.2</v>
      </c>
      <c r="Y307" s="39">
        <v>0.2</v>
      </c>
      <c r="Z307" s="39">
        <v>0.2</v>
      </c>
      <c r="AA307" s="39">
        <v>0.2</v>
      </c>
      <c r="AB307" s="39">
        <v>0</v>
      </c>
      <c r="AC307" s="39">
        <v>0.8</v>
      </c>
      <c r="AD307" s="39">
        <v>0.4</v>
      </c>
      <c r="AE307" s="39">
        <v>0.2</v>
      </c>
      <c r="AF307" s="39">
        <v>0.4</v>
      </c>
      <c r="AG307" s="39">
        <v>0.6</v>
      </c>
      <c r="AH307" s="39">
        <v>0.4</v>
      </c>
      <c r="AI307" s="39">
        <v>0.8</v>
      </c>
      <c r="AJ307" s="39">
        <v>0.4</v>
      </c>
      <c r="AK307" s="39">
        <v>0.4</v>
      </c>
      <c r="AL307" s="39">
        <v>0</v>
      </c>
      <c r="AM307" s="39">
        <v>0.2</v>
      </c>
      <c r="AN307" s="39">
        <v>0.4</v>
      </c>
      <c r="AO307" s="39">
        <v>0.2</v>
      </c>
      <c r="AP307" s="39">
        <v>0</v>
      </c>
      <c r="AQ307" s="39">
        <v>0.4</v>
      </c>
      <c r="AR307" s="39">
        <v>0.6</v>
      </c>
      <c r="AS307" s="39">
        <v>0.6</v>
      </c>
      <c r="AT307" s="39">
        <v>0.2</v>
      </c>
      <c r="AU307" s="39">
        <v>0.2</v>
      </c>
      <c r="AV307" s="39">
        <v>0.2</v>
      </c>
      <c r="AW307" s="39">
        <v>0.2</v>
      </c>
      <c r="AX307" s="39">
        <v>0.2</v>
      </c>
      <c r="AY307" s="39">
        <v>0.4</v>
      </c>
      <c r="AZ307" s="39">
        <v>0</v>
      </c>
      <c r="BA307" s="39">
        <v>0</v>
      </c>
      <c r="BB307" s="39">
        <v>0.8</v>
      </c>
      <c r="BC307" s="39">
        <v>0.6</v>
      </c>
      <c r="BD307" s="39">
        <v>0.8</v>
      </c>
      <c r="BE307" s="39">
        <v>0.8</v>
      </c>
      <c r="BF307" s="39">
        <v>1</v>
      </c>
      <c r="BG307" s="39">
        <v>0.6</v>
      </c>
      <c r="BH307" s="39">
        <v>0</v>
      </c>
      <c r="BI307" s="39">
        <v>0.4</v>
      </c>
      <c r="BJ307" s="39">
        <v>0</v>
      </c>
      <c r="BK307" s="39">
        <v>0.8</v>
      </c>
      <c r="BL307" s="39">
        <v>0.8</v>
      </c>
      <c r="BM307" s="39">
        <v>1</v>
      </c>
      <c r="BN307" s="39">
        <v>0.4</v>
      </c>
      <c r="BO307" s="39">
        <v>0.2</v>
      </c>
      <c r="BP307" s="39">
        <v>0.6</v>
      </c>
      <c r="BQ307" s="39">
        <v>0.6</v>
      </c>
      <c r="BR307" s="39">
        <v>0.6</v>
      </c>
      <c r="BS307" s="39">
        <v>0</v>
      </c>
      <c r="BT307" s="39">
        <v>0</v>
      </c>
      <c r="BU307" s="39">
        <v>0.6</v>
      </c>
      <c r="BV307" s="39">
        <v>0.8</v>
      </c>
      <c r="BW307" s="39">
        <v>0</v>
      </c>
      <c r="BX307" s="39">
        <v>0.6</v>
      </c>
      <c r="BY307" s="39">
        <v>0.8</v>
      </c>
      <c r="BZ307" s="39">
        <v>0.2</v>
      </c>
      <c r="CA307" s="39">
        <v>0</v>
      </c>
      <c r="CB307" s="39">
        <v>0.4</v>
      </c>
      <c r="CC307" s="39">
        <v>0.32</v>
      </c>
      <c r="CD307" s="39">
        <v>0.33</v>
      </c>
      <c r="CE307" s="39">
        <v>0.52</v>
      </c>
      <c r="CF307" s="39">
        <v>0.34</v>
      </c>
    </row>
    <row r="308" spans="1:84" x14ac:dyDescent="0.25">
      <c r="A308" s="31" t="str">
        <f t="shared" si="4"/>
        <v>ESCOLA MUNICIPAL 14 DE OUTUBRO5º anounica</v>
      </c>
      <c r="B308" s="31" t="s">
        <v>166</v>
      </c>
      <c r="C308" s="31" t="s">
        <v>215</v>
      </c>
      <c r="D308" s="31" t="s">
        <v>216</v>
      </c>
      <c r="E308" s="31" t="s">
        <v>217</v>
      </c>
      <c r="F308" s="31" t="s">
        <v>381</v>
      </c>
      <c r="G308" s="42">
        <v>31</v>
      </c>
      <c r="H308" s="42">
        <v>31</v>
      </c>
      <c r="I308" s="42">
        <v>31</v>
      </c>
      <c r="J308" s="42">
        <v>31</v>
      </c>
      <c r="K308" s="39">
        <v>0.06</v>
      </c>
      <c r="L308" s="39">
        <v>0.28999999999999998</v>
      </c>
      <c r="M308" s="39">
        <v>0.23</v>
      </c>
      <c r="N308" s="39">
        <v>0.16</v>
      </c>
      <c r="O308" s="39">
        <v>0.45</v>
      </c>
      <c r="P308" s="39">
        <v>0.16</v>
      </c>
      <c r="Q308" s="39">
        <v>0.19</v>
      </c>
      <c r="R308" s="39">
        <v>0.23</v>
      </c>
      <c r="S308" s="39">
        <v>0.1</v>
      </c>
      <c r="T308" s="39">
        <v>0.32</v>
      </c>
      <c r="U308" s="39">
        <v>0.57999999999999996</v>
      </c>
      <c r="V308" s="39">
        <v>0.35</v>
      </c>
      <c r="W308" s="39">
        <v>0.28999999999999998</v>
      </c>
      <c r="X308" s="39">
        <v>0.45</v>
      </c>
      <c r="Y308" s="39">
        <v>0.42</v>
      </c>
      <c r="Z308" s="39">
        <v>0.26</v>
      </c>
      <c r="AA308" s="39">
        <v>0.35</v>
      </c>
      <c r="AB308" s="39">
        <v>0.28999999999999998</v>
      </c>
      <c r="AC308" s="39">
        <v>0.13</v>
      </c>
      <c r="AD308" s="39">
        <v>0.45</v>
      </c>
      <c r="AE308" s="39">
        <v>0.48</v>
      </c>
      <c r="AF308" s="39">
        <v>0.55000000000000004</v>
      </c>
      <c r="AG308" s="39">
        <v>0.23</v>
      </c>
      <c r="AH308" s="39">
        <v>0.26</v>
      </c>
      <c r="AI308" s="39">
        <v>0.52</v>
      </c>
      <c r="AJ308" s="39">
        <v>0.26</v>
      </c>
      <c r="AK308" s="39">
        <v>0.48</v>
      </c>
      <c r="AL308" s="39">
        <v>0.48</v>
      </c>
      <c r="AM308" s="39">
        <v>0.45</v>
      </c>
      <c r="AN308" s="39">
        <v>0.32</v>
      </c>
      <c r="AO308" s="39">
        <v>0.26</v>
      </c>
      <c r="AP308" s="39">
        <v>0.16</v>
      </c>
      <c r="AQ308" s="39">
        <v>0.45</v>
      </c>
      <c r="AR308" s="39">
        <v>0.45</v>
      </c>
      <c r="AS308" s="39">
        <v>0.68</v>
      </c>
      <c r="AT308" s="39">
        <v>0.13</v>
      </c>
      <c r="AU308" s="39">
        <v>0.45</v>
      </c>
      <c r="AV308" s="39">
        <v>0.45</v>
      </c>
      <c r="AW308" s="39">
        <v>0.23</v>
      </c>
      <c r="AX308" s="39">
        <v>0.26</v>
      </c>
      <c r="AY308" s="39">
        <v>0.48</v>
      </c>
      <c r="AZ308" s="39">
        <v>0.19</v>
      </c>
      <c r="BA308" s="39">
        <v>0.19</v>
      </c>
      <c r="BB308" s="39">
        <v>0.61</v>
      </c>
      <c r="BC308" s="39">
        <v>0.39</v>
      </c>
      <c r="BD308" s="39">
        <v>0.71</v>
      </c>
      <c r="BE308" s="39">
        <v>0.77</v>
      </c>
      <c r="BF308" s="39">
        <v>0.42</v>
      </c>
      <c r="BG308" s="39">
        <v>0.28999999999999998</v>
      </c>
      <c r="BH308" s="39">
        <v>0.19</v>
      </c>
      <c r="BI308" s="39">
        <v>0.68</v>
      </c>
      <c r="BJ308" s="39">
        <v>0.39</v>
      </c>
      <c r="BK308" s="39">
        <v>0.48</v>
      </c>
      <c r="BL308" s="39">
        <v>0.71</v>
      </c>
      <c r="BM308" s="39">
        <v>0.39</v>
      </c>
      <c r="BN308" s="39">
        <v>0.23</v>
      </c>
      <c r="BO308" s="39">
        <v>0.23</v>
      </c>
      <c r="BP308" s="39">
        <v>0.65</v>
      </c>
      <c r="BQ308" s="39">
        <v>0.77</v>
      </c>
      <c r="BR308" s="39">
        <v>0.35</v>
      </c>
      <c r="BS308" s="39">
        <v>0.28999999999999998</v>
      </c>
      <c r="BT308" s="39">
        <v>0.19</v>
      </c>
      <c r="BU308" s="39">
        <v>0.55000000000000004</v>
      </c>
      <c r="BV308" s="39">
        <v>0.42</v>
      </c>
      <c r="BW308" s="39">
        <v>0.35</v>
      </c>
      <c r="BX308" s="39">
        <v>0.35</v>
      </c>
      <c r="BY308" s="39">
        <v>0.26</v>
      </c>
      <c r="BZ308" s="39">
        <v>0.23</v>
      </c>
      <c r="CA308" s="39">
        <v>0.28999999999999998</v>
      </c>
      <c r="CB308" s="39">
        <v>0.13</v>
      </c>
      <c r="CC308" s="39">
        <v>0.28999999999999998</v>
      </c>
      <c r="CD308" s="39">
        <v>0.38</v>
      </c>
      <c r="CE308" s="39">
        <v>0.46</v>
      </c>
      <c r="CF308" s="39">
        <v>0.31</v>
      </c>
    </row>
    <row r="309" spans="1:84" x14ac:dyDescent="0.25">
      <c r="A309" s="31" t="str">
        <f t="shared" si="4"/>
        <v>ESCOLA MUNICIPAL CRIANCA FELIZ5º anoB</v>
      </c>
      <c r="B309" s="31" t="s">
        <v>318</v>
      </c>
      <c r="C309" s="31" t="s">
        <v>609</v>
      </c>
      <c r="D309" s="31" t="s">
        <v>527</v>
      </c>
      <c r="E309" s="31" t="s">
        <v>217</v>
      </c>
      <c r="F309" s="31" t="s">
        <v>100</v>
      </c>
      <c r="G309" s="43">
        <v>21</v>
      </c>
      <c r="H309" s="43">
        <v>21</v>
      </c>
      <c r="I309" s="43">
        <v>18</v>
      </c>
      <c r="J309" s="43">
        <v>18</v>
      </c>
      <c r="K309" s="39">
        <v>0.19</v>
      </c>
      <c r="L309" s="39">
        <v>0.14000000000000001</v>
      </c>
      <c r="M309" s="39">
        <v>0.19</v>
      </c>
      <c r="N309" s="39">
        <v>0.19</v>
      </c>
      <c r="O309" s="39">
        <v>0.33</v>
      </c>
      <c r="P309" s="39">
        <v>0.19</v>
      </c>
      <c r="Q309" s="39">
        <v>0.19</v>
      </c>
      <c r="R309" s="39">
        <v>0.28999999999999998</v>
      </c>
      <c r="S309" s="39">
        <v>0.62</v>
      </c>
      <c r="T309" s="39">
        <v>0.48</v>
      </c>
      <c r="U309" s="39">
        <v>0.71</v>
      </c>
      <c r="V309" s="39">
        <v>0.48</v>
      </c>
      <c r="W309" s="39">
        <v>0.48</v>
      </c>
      <c r="X309" s="39">
        <v>0.52</v>
      </c>
      <c r="Y309" s="39">
        <v>0.52</v>
      </c>
      <c r="Z309" s="39">
        <v>0.38</v>
      </c>
      <c r="AA309" s="39">
        <v>0.33</v>
      </c>
      <c r="AB309" s="39">
        <v>0.28999999999999998</v>
      </c>
      <c r="AC309" s="39">
        <v>0.28999999999999998</v>
      </c>
      <c r="AD309" s="39">
        <v>0.81</v>
      </c>
      <c r="AE309" s="39">
        <v>0.28999999999999998</v>
      </c>
      <c r="AF309" s="39">
        <v>0.67</v>
      </c>
      <c r="AG309" s="39">
        <v>0.33</v>
      </c>
      <c r="AH309" s="39">
        <v>0.24</v>
      </c>
      <c r="AI309" s="39">
        <v>0.33</v>
      </c>
      <c r="AJ309" s="39">
        <v>0.38</v>
      </c>
      <c r="AK309" s="39">
        <v>0.62</v>
      </c>
      <c r="AL309" s="39">
        <v>0.24</v>
      </c>
      <c r="AM309" s="39">
        <v>0.62</v>
      </c>
      <c r="AN309" s="39">
        <v>0.33</v>
      </c>
      <c r="AO309" s="39">
        <v>0.14000000000000001</v>
      </c>
      <c r="AP309" s="39">
        <v>0.19</v>
      </c>
      <c r="AQ309" s="39">
        <v>0.24</v>
      </c>
      <c r="AR309" s="39">
        <v>0.24</v>
      </c>
      <c r="AS309" s="39">
        <v>0.62</v>
      </c>
      <c r="AT309" s="39">
        <v>0.05</v>
      </c>
      <c r="AU309" s="39">
        <v>0.24</v>
      </c>
      <c r="AV309" s="39">
        <v>0.24</v>
      </c>
      <c r="AW309" s="39">
        <v>0.1</v>
      </c>
      <c r="AX309" s="39">
        <v>0.24</v>
      </c>
      <c r="AY309" s="39">
        <v>0.24</v>
      </c>
      <c r="AZ309" s="39">
        <v>0.19</v>
      </c>
      <c r="BA309" s="39">
        <v>0.1</v>
      </c>
      <c r="BB309" s="39">
        <v>0.76</v>
      </c>
      <c r="BC309" s="39">
        <v>0.38</v>
      </c>
      <c r="BD309" s="39">
        <v>0.71</v>
      </c>
      <c r="BE309" s="39">
        <v>0.81</v>
      </c>
      <c r="BF309" s="39">
        <v>0.48</v>
      </c>
      <c r="BG309" s="39">
        <v>0.19</v>
      </c>
      <c r="BH309" s="39">
        <v>0.05</v>
      </c>
      <c r="BI309" s="39">
        <v>0.67</v>
      </c>
      <c r="BJ309" s="39">
        <v>0.19</v>
      </c>
      <c r="BK309" s="39">
        <v>0.56999999999999995</v>
      </c>
      <c r="BL309" s="39">
        <v>0.62</v>
      </c>
      <c r="BM309" s="39">
        <v>0.14000000000000001</v>
      </c>
      <c r="BN309" s="39">
        <v>0.28999999999999998</v>
      </c>
      <c r="BO309" s="39">
        <v>0.24</v>
      </c>
      <c r="BP309" s="39">
        <v>0.71</v>
      </c>
      <c r="BQ309" s="39">
        <v>0.48</v>
      </c>
      <c r="BR309" s="39">
        <v>0.38</v>
      </c>
      <c r="BS309" s="39">
        <v>0.33</v>
      </c>
      <c r="BT309" s="39">
        <v>0.14000000000000001</v>
      </c>
      <c r="BU309" s="39">
        <v>0.62</v>
      </c>
      <c r="BV309" s="39">
        <v>0.24</v>
      </c>
      <c r="BW309" s="39">
        <v>0.19</v>
      </c>
      <c r="BX309" s="39">
        <v>0.14000000000000001</v>
      </c>
      <c r="BY309" s="39">
        <v>0.43</v>
      </c>
      <c r="BZ309" s="39">
        <v>0.38</v>
      </c>
      <c r="CA309" s="39">
        <v>0.28999999999999998</v>
      </c>
      <c r="CB309" s="39">
        <v>0.28999999999999998</v>
      </c>
      <c r="CC309" s="39">
        <v>0.38</v>
      </c>
      <c r="CD309" s="39">
        <v>0.32</v>
      </c>
      <c r="CE309" s="39">
        <v>0.41</v>
      </c>
      <c r="CF309" s="39">
        <v>0.3</v>
      </c>
    </row>
    <row r="310" spans="1:84" x14ac:dyDescent="0.25">
      <c r="A310" s="31" t="str">
        <f t="shared" si="4"/>
        <v>ESCOLA MUNICIPAL CRIANCA FELIZ5º anoC</v>
      </c>
      <c r="B310" s="31" t="s">
        <v>318</v>
      </c>
      <c r="C310" s="31" t="s">
        <v>609</v>
      </c>
      <c r="D310" s="31" t="s">
        <v>527</v>
      </c>
      <c r="E310" s="31" t="s">
        <v>217</v>
      </c>
      <c r="F310" s="31" t="s">
        <v>102</v>
      </c>
      <c r="G310" s="42">
        <v>19</v>
      </c>
      <c r="H310" s="42">
        <v>19</v>
      </c>
      <c r="I310" s="42">
        <v>19</v>
      </c>
      <c r="J310" s="42">
        <v>19</v>
      </c>
      <c r="K310" s="39">
        <v>0.16</v>
      </c>
      <c r="L310" s="39">
        <v>0.26</v>
      </c>
      <c r="M310" s="39">
        <v>0.05</v>
      </c>
      <c r="N310" s="39">
        <v>0.11</v>
      </c>
      <c r="O310" s="39">
        <v>0.21</v>
      </c>
      <c r="P310" s="39">
        <v>0.32</v>
      </c>
      <c r="Q310" s="39">
        <v>0.42</v>
      </c>
      <c r="R310" s="39">
        <v>0.26</v>
      </c>
      <c r="S310" s="39">
        <v>0.37</v>
      </c>
      <c r="T310" s="39">
        <v>0.32</v>
      </c>
      <c r="U310" s="39">
        <v>0.53</v>
      </c>
      <c r="V310" s="39">
        <v>0.26</v>
      </c>
      <c r="W310" s="39">
        <v>0.26</v>
      </c>
      <c r="X310" s="39">
        <v>0.63</v>
      </c>
      <c r="Y310" s="39">
        <v>0.42</v>
      </c>
      <c r="Z310" s="39">
        <v>0.26</v>
      </c>
      <c r="AA310" s="39">
        <v>0.47</v>
      </c>
      <c r="AB310" s="39">
        <v>0.32</v>
      </c>
      <c r="AC310" s="39">
        <v>0.21</v>
      </c>
      <c r="AD310" s="39">
        <v>0.74</v>
      </c>
      <c r="AE310" s="39">
        <v>0.26</v>
      </c>
      <c r="AF310" s="39">
        <v>0.47</v>
      </c>
      <c r="AG310" s="39">
        <v>0.26</v>
      </c>
      <c r="AH310" s="39">
        <v>0.21</v>
      </c>
      <c r="AI310" s="39">
        <v>0.32</v>
      </c>
      <c r="AJ310" s="39">
        <v>0.42</v>
      </c>
      <c r="AK310" s="39">
        <v>0.37</v>
      </c>
      <c r="AL310" s="39">
        <v>0.47</v>
      </c>
      <c r="AM310" s="39">
        <v>0.47</v>
      </c>
      <c r="AN310" s="39">
        <v>0.16</v>
      </c>
      <c r="AO310" s="39">
        <v>0.21</v>
      </c>
      <c r="AP310" s="39">
        <v>0.16</v>
      </c>
      <c r="AQ310" s="39">
        <v>0.26</v>
      </c>
      <c r="AR310" s="39">
        <v>0.42</v>
      </c>
      <c r="AS310" s="39">
        <v>0.37</v>
      </c>
      <c r="AT310" s="39">
        <v>0.05</v>
      </c>
      <c r="AU310" s="39">
        <v>0.42</v>
      </c>
      <c r="AV310" s="39">
        <v>0.26</v>
      </c>
      <c r="AW310" s="39">
        <v>0.21</v>
      </c>
      <c r="AX310" s="39">
        <v>0.26</v>
      </c>
      <c r="AY310" s="39">
        <v>0.21</v>
      </c>
      <c r="AZ310" s="39">
        <v>0.26</v>
      </c>
      <c r="BA310" s="39">
        <v>0.21</v>
      </c>
      <c r="BB310" s="39">
        <v>0.68</v>
      </c>
      <c r="BC310" s="39">
        <v>0.47</v>
      </c>
      <c r="BD310" s="39">
        <v>0.47</v>
      </c>
      <c r="BE310" s="39">
        <v>0.68</v>
      </c>
      <c r="BF310" s="39">
        <v>0.47</v>
      </c>
      <c r="BG310" s="39">
        <v>0.11</v>
      </c>
      <c r="BH310" s="39">
        <v>0.11</v>
      </c>
      <c r="BI310" s="39">
        <v>0.53</v>
      </c>
      <c r="BJ310" s="39">
        <v>0.42</v>
      </c>
      <c r="BK310" s="39">
        <v>0.47</v>
      </c>
      <c r="BL310" s="39">
        <v>0.37</v>
      </c>
      <c r="BM310" s="39">
        <v>0.26</v>
      </c>
      <c r="BN310" s="39">
        <v>0.37</v>
      </c>
      <c r="BO310" s="39">
        <v>0.05</v>
      </c>
      <c r="BP310" s="39">
        <v>0.63</v>
      </c>
      <c r="BQ310" s="39">
        <v>0.47</v>
      </c>
      <c r="BR310" s="39">
        <v>0.26</v>
      </c>
      <c r="BS310" s="39">
        <v>0.16</v>
      </c>
      <c r="BT310" s="39">
        <v>0.16</v>
      </c>
      <c r="BU310" s="39">
        <v>0.63</v>
      </c>
      <c r="BV310" s="39">
        <v>0.26</v>
      </c>
      <c r="BW310" s="39">
        <v>0.16</v>
      </c>
      <c r="BX310" s="39">
        <v>0.11</v>
      </c>
      <c r="BY310" s="39">
        <v>0.26</v>
      </c>
      <c r="BZ310" s="39">
        <v>0.26</v>
      </c>
      <c r="CA310" s="39">
        <v>0.37</v>
      </c>
      <c r="CB310" s="39">
        <v>0.42</v>
      </c>
      <c r="CC310" s="39">
        <v>0.33</v>
      </c>
      <c r="CD310" s="39">
        <v>0.3</v>
      </c>
      <c r="CE310" s="39">
        <v>0.38</v>
      </c>
      <c r="CF310" s="39">
        <v>0.28000000000000003</v>
      </c>
    </row>
    <row r="311" spans="1:84" x14ac:dyDescent="0.25">
      <c r="A311" s="31" t="str">
        <f t="shared" si="4"/>
        <v>ESCOLA MUNICIPAL CRIANCA FELIZ5º anoD</v>
      </c>
      <c r="B311" s="31" t="s">
        <v>318</v>
      </c>
      <c r="C311" s="31" t="s">
        <v>609</v>
      </c>
      <c r="D311" s="31" t="s">
        <v>527</v>
      </c>
      <c r="E311" s="31" t="s">
        <v>217</v>
      </c>
      <c r="F311" s="31" t="s">
        <v>103</v>
      </c>
      <c r="G311" s="42">
        <v>17</v>
      </c>
      <c r="H311" s="42">
        <v>17</v>
      </c>
      <c r="I311" s="42">
        <v>17</v>
      </c>
      <c r="J311" s="42">
        <v>17</v>
      </c>
      <c r="K311" s="39">
        <v>0.11</v>
      </c>
      <c r="L311" s="39">
        <v>0.11</v>
      </c>
      <c r="M311" s="39">
        <v>0.17</v>
      </c>
      <c r="N311" s="39">
        <v>0.22</v>
      </c>
      <c r="O311" s="39">
        <v>0.22</v>
      </c>
      <c r="P311" s="39">
        <v>0.06</v>
      </c>
      <c r="Q311" s="39">
        <v>0.39</v>
      </c>
      <c r="R311" s="39">
        <v>0.28000000000000003</v>
      </c>
      <c r="S311" s="39">
        <v>0.22</v>
      </c>
      <c r="T311" s="39">
        <v>0.5</v>
      </c>
      <c r="U311" s="39">
        <v>0.44</v>
      </c>
      <c r="V311" s="39">
        <v>0.22</v>
      </c>
      <c r="W311" s="39">
        <v>0.28000000000000003</v>
      </c>
      <c r="X311" s="39">
        <v>0.44</v>
      </c>
      <c r="Y311" s="39">
        <v>0.28000000000000003</v>
      </c>
      <c r="Z311" s="39">
        <v>0.17</v>
      </c>
      <c r="AA311" s="39">
        <v>0.61</v>
      </c>
      <c r="AB311" s="39">
        <v>0.11</v>
      </c>
      <c r="AC311" s="39">
        <v>0.17</v>
      </c>
      <c r="AD311" s="39">
        <v>0.33</v>
      </c>
      <c r="AE311" s="39">
        <v>0.22</v>
      </c>
      <c r="AF311" s="39">
        <v>0.67</v>
      </c>
      <c r="AG311" s="39">
        <v>0.11</v>
      </c>
      <c r="AH311" s="39">
        <v>0.11</v>
      </c>
      <c r="AI311" s="39">
        <v>0.17</v>
      </c>
      <c r="AJ311" s="39">
        <v>0.11</v>
      </c>
      <c r="AK311" s="39">
        <v>0.44</v>
      </c>
      <c r="AL311" s="39">
        <v>0.22</v>
      </c>
      <c r="AM311" s="39">
        <v>0.44</v>
      </c>
      <c r="AN311" s="39">
        <v>0.11</v>
      </c>
      <c r="AO311" s="39">
        <v>0.39</v>
      </c>
      <c r="AP311" s="39">
        <v>0.17</v>
      </c>
      <c r="AQ311" s="39">
        <v>0.28000000000000003</v>
      </c>
      <c r="AR311" s="39">
        <v>0.44</v>
      </c>
      <c r="AS311" s="39">
        <v>0.33</v>
      </c>
      <c r="AT311" s="39">
        <v>0.33</v>
      </c>
      <c r="AU311" s="39">
        <v>0.22</v>
      </c>
      <c r="AV311" s="39">
        <v>0.22</v>
      </c>
      <c r="AW311" s="39">
        <v>0.28000000000000003</v>
      </c>
      <c r="AX311" s="39">
        <v>0.28000000000000003</v>
      </c>
      <c r="AY311" s="39">
        <v>0.22</v>
      </c>
      <c r="AZ311" s="39">
        <v>0.22</v>
      </c>
      <c r="BA311" s="39">
        <v>0.22</v>
      </c>
      <c r="BB311" s="39">
        <v>0.61</v>
      </c>
      <c r="BC311" s="39">
        <v>0.28000000000000003</v>
      </c>
      <c r="BD311" s="39">
        <v>0.44</v>
      </c>
      <c r="BE311" s="39">
        <v>0.56000000000000005</v>
      </c>
      <c r="BF311" s="39">
        <v>0.67</v>
      </c>
      <c r="BG311" s="39">
        <v>0.22</v>
      </c>
      <c r="BH311" s="39">
        <v>0.06</v>
      </c>
      <c r="BI311" s="39">
        <v>0.33</v>
      </c>
      <c r="BJ311" s="39">
        <v>0.33</v>
      </c>
      <c r="BK311" s="39">
        <v>0.28000000000000003</v>
      </c>
      <c r="BL311" s="39">
        <v>0.61</v>
      </c>
      <c r="BM311" s="39">
        <v>0.22</v>
      </c>
      <c r="BN311" s="39">
        <v>0.28000000000000003</v>
      </c>
      <c r="BO311" s="39">
        <v>0.28000000000000003</v>
      </c>
      <c r="BP311" s="39">
        <v>0.33</v>
      </c>
      <c r="BQ311" s="39">
        <v>0.61</v>
      </c>
      <c r="BR311" s="39">
        <v>0.17</v>
      </c>
      <c r="BS311" s="39">
        <v>0.17</v>
      </c>
      <c r="BT311" s="39">
        <v>0.11</v>
      </c>
      <c r="BU311" s="39">
        <v>0.39</v>
      </c>
      <c r="BV311" s="39">
        <v>0.11</v>
      </c>
      <c r="BW311" s="39">
        <v>0.22</v>
      </c>
      <c r="BX311" s="39">
        <v>0.22</v>
      </c>
      <c r="BY311" s="39">
        <v>0.22</v>
      </c>
      <c r="BZ311" s="39">
        <v>0.39</v>
      </c>
      <c r="CA311" s="39">
        <v>0.33</v>
      </c>
      <c r="CB311" s="39">
        <v>0.06</v>
      </c>
      <c r="CC311" s="39">
        <v>0.27</v>
      </c>
      <c r="CD311" s="39">
        <v>0.28000000000000003</v>
      </c>
      <c r="CE311" s="39">
        <v>0.35</v>
      </c>
      <c r="CF311" s="39">
        <v>0.22</v>
      </c>
    </row>
    <row r="312" spans="1:84" x14ac:dyDescent="0.25">
      <c r="A312" s="31" t="str">
        <f t="shared" si="4"/>
        <v>ESC MUL JOAO PESSOA5º anoB</v>
      </c>
      <c r="B312" s="31" t="s">
        <v>166</v>
      </c>
      <c r="C312" s="31" t="s">
        <v>209</v>
      </c>
      <c r="D312" s="31" t="s">
        <v>210</v>
      </c>
      <c r="E312" s="31" t="s">
        <v>217</v>
      </c>
      <c r="F312" s="31" t="s">
        <v>100</v>
      </c>
      <c r="G312" s="42">
        <v>13</v>
      </c>
      <c r="H312" s="42">
        <v>13</v>
      </c>
      <c r="I312" s="42">
        <v>14</v>
      </c>
      <c r="J312" s="42">
        <v>14</v>
      </c>
      <c r="K312" s="39">
        <v>0.2</v>
      </c>
      <c r="L312" s="39">
        <v>0.2</v>
      </c>
      <c r="M312" s="39">
        <v>7.0000000000000007E-2</v>
      </c>
      <c r="N312" s="39">
        <v>0.27</v>
      </c>
      <c r="O312" s="39">
        <v>0.73</v>
      </c>
      <c r="P312" s="39">
        <v>0.13</v>
      </c>
      <c r="Q312" s="39">
        <v>0.13</v>
      </c>
      <c r="R312" s="39">
        <v>0.4</v>
      </c>
      <c r="S312" s="39">
        <v>0.2</v>
      </c>
      <c r="T312" s="39">
        <v>0.33</v>
      </c>
      <c r="U312" s="39">
        <v>0.6</v>
      </c>
      <c r="V312" s="39">
        <v>7.0000000000000007E-2</v>
      </c>
      <c r="W312" s="39">
        <v>0.6</v>
      </c>
      <c r="X312" s="39">
        <v>0.53</v>
      </c>
      <c r="Y312" s="39">
        <v>0.73</v>
      </c>
      <c r="Z312" s="39">
        <v>0.13</v>
      </c>
      <c r="AA312" s="39">
        <v>0.4</v>
      </c>
      <c r="AB312" s="39">
        <v>0.33</v>
      </c>
      <c r="AC312" s="39">
        <v>0.27</v>
      </c>
      <c r="AD312" s="39">
        <v>0.67</v>
      </c>
      <c r="AE312" s="39">
        <v>0.27</v>
      </c>
      <c r="AF312" s="39">
        <v>0.47</v>
      </c>
      <c r="AG312" s="39">
        <v>7.0000000000000007E-2</v>
      </c>
      <c r="AH312" s="39">
        <v>0.27</v>
      </c>
      <c r="AI312" s="39">
        <v>0.27</v>
      </c>
      <c r="AJ312" s="39">
        <v>0.33</v>
      </c>
      <c r="AK312" s="39">
        <v>0.67</v>
      </c>
      <c r="AL312" s="39">
        <v>0.6</v>
      </c>
      <c r="AM312" s="39">
        <v>0.33</v>
      </c>
      <c r="AN312" s="39">
        <v>0.13</v>
      </c>
      <c r="AO312" s="39">
        <v>7.0000000000000007E-2</v>
      </c>
      <c r="AP312" s="39">
        <v>0.27</v>
      </c>
      <c r="AQ312" s="39">
        <v>0.4</v>
      </c>
      <c r="AR312" s="39">
        <v>0.2</v>
      </c>
      <c r="AS312" s="39">
        <v>0.27</v>
      </c>
      <c r="AT312" s="39">
        <v>0.4</v>
      </c>
      <c r="AU312" s="39">
        <v>0.27</v>
      </c>
      <c r="AV312" s="39">
        <v>0.2</v>
      </c>
      <c r="AW312" s="39">
        <v>7.0000000000000007E-2</v>
      </c>
      <c r="AX312" s="39">
        <v>0.2</v>
      </c>
      <c r="AY312" s="39">
        <v>0.87</v>
      </c>
      <c r="AZ312" s="39">
        <v>0.27</v>
      </c>
      <c r="BA312" s="39">
        <v>0.8</v>
      </c>
      <c r="BB312" s="39">
        <v>0.73</v>
      </c>
      <c r="BC312" s="39">
        <v>7.0000000000000007E-2</v>
      </c>
      <c r="BD312" s="39">
        <v>0.8</v>
      </c>
      <c r="BE312" s="39">
        <v>0.87</v>
      </c>
      <c r="BF312" s="39">
        <v>0.87</v>
      </c>
      <c r="BG312" s="39">
        <v>0.87</v>
      </c>
      <c r="BH312" s="39">
        <v>7.0000000000000007E-2</v>
      </c>
      <c r="BI312" s="39">
        <v>0.6</v>
      </c>
      <c r="BJ312" s="39">
        <v>0.73</v>
      </c>
      <c r="BK312" s="39">
        <v>0.87</v>
      </c>
      <c r="BL312" s="39">
        <v>0.8</v>
      </c>
      <c r="BM312" s="39">
        <v>0.73</v>
      </c>
      <c r="BN312" s="39">
        <v>0.67</v>
      </c>
      <c r="BO312" s="39">
        <v>0.6</v>
      </c>
      <c r="BP312" s="39">
        <v>0.73</v>
      </c>
      <c r="BQ312" s="39">
        <v>0.8</v>
      </c>
      <c r="BR312" s="39">
        <v>0.73</v>
      </c>
      <c r="BS312" s="39">
        <v>0.13</v>
      </c>
      <c r="BT312" s="39">
        <v>0</v>
      </c>
      <c r="BU312" s="39">
        <v>0.93</v>
      </c>
      <c r="BV312" s="39">
        <v>0.8</v>
      </c>
      <c r="BW312" s="39">
        <v>7.0000000000000007E-2</v>
      </c>
      <c r="BX312" s="39">
        <v>7.0000000000000007E-2</v>
      </c>
      <c r="BY312" s="39">
        <v>7.0000000000000007E-2</v>
      </c>
      <c r="BZ312" s="39">
        <v>7.0000000000000007E-2</v>
      </c>
      <c r="CA312" s="39">
        <v>0</v>
      </c>
      <c r="CB312" s="39">
        <v>0.73</v>
      </c>
      <c r="CC312" s="39">
        <v>0.35</v>
      </c>
      <c r="CD312" s="39">
        <v>0.28999999999999998</v>
      </c>
      <c r="CE312" s="39">
        <v>0.67</v>
      </c>
      <c r="CF312" s="39">
        <v>0.28999999999999998</v>
      </c>
    </row>
    <row r="313" spans="1:84" x14ac:dyDescent="0.25">
      <c r="A313" s="31" t="str">
        <f t="shared" si="4"/>
        <v>CENTRO EDUCACIONAL MUNICIPAL LAURA DO CARMO5º ano52.03</v>
      </c>
      <c r="B313" s="31" t="s">
        <v>258</v>
      </c>
      <c r="C313" s="31" t="s">
        <v>262</v>
      </c>
      <c r="D313" s="31" t="s">
        <v>500</v>
      </c>
      <c r="E313" s="31" t="s">
        <v>217</v>
      </c>
      <c r="F313" s="31" t="s">
        <v>314</v>
      </c>
      <c r="G313" s="42">
        <v>16</v>
      </c>
      <c r="H313" s="42">
        <v>16</v>
      </c>
      <c r="I313" s="42">
        <v>15</v>
      </c>
      <c r="J313" s="42">
        <v>15</v>
      </c>
      <c r="K313" s="39">
        <v>0.13</v>
      </c>
      <c r="L313" s="39">
        <v>0.31</v>
      </c>
      <c r="M313" s="39">
        <v>0.44</v>
      </c>
      <c r="N313" s="39">
        <v>0.31</v>
      </c>
      <c r="O313" s="39">
        <v>0.5</v>
      </c>
      <c r="P313" s="39">
        <v>0.13</v>
      </c>
      <c r="Q313" s="39">
        <v>0.25</v>
      </c>
      <c r="R313" s="39">
        <v>0.38</v>
      </c>
      <c r="S313" s="39">
        <v>0.31</v>
      </c>
      <c r="T313" s="39">
        <v>0.31</v>
      </c>
      <c r="U313" s="39">
        <v>0.75</v>
      </c>
      <c r="V313" s="39">
        <v>0.25</v>
      </c>
      <c r="W313" s="39">
        <v>0.56000000000000005</v>
      </c>
      <c r="X313" s="39">
        <v>0.38</v>
      </c>
      <c r="Y313" s="39">
        <v>0.44</v>
      </c>
      <c r="Z313" s="39">
        <v>0.38</v>
      </c>
      <c r="AA313" s="39">
        <v>0.5</v>
      </c>
      <c r="AB313" s="39">
        <v>0.31</v>
      </c>
      <c r="AC313" s="39">
        <v>0.31</v>
      </c>
      <c r="AD313" s="39">
        <v>0.56000000000000005</v>
      </c>
      <c r="AE313" s="39">
        <v>0.38</v>
      </c>
      <c r="AF313" s="39">
        <v>0.31</v>
      </c>
      <c r="AG313" s="39">
        <v>0.38</v>
      </c>
      <c r="AH313" s="39">
        <v>0.19</v>
      </c>
      <c r="AI313" s="39">
        <v>0.38</v>
      </c>
      <c r="AJ313" s="39">
        <v>0.31</v>
      </c>
      <c r="AK313" s="39">
        <v>0.38</v>
      </c>
      <c r="AL313" s="39">
        <v>0.38</v>
      </c>
      <c r="AM313" s="39">
        <v>0.31</v>
      </c>
      <c r="AN313" s="39">
        <v>0.25</v>
      </c>
      <c r="AO313" s="39">
        <v>0.25</v>
      </c>
      <c r="AP313" s="39">
        <v>0.13</v>
      </c>
      <c r="AQ313" s="39">
        <v>0.44</v>
      </c>
      <c r="AR313" s="39">
        <v>0.25</v>
      </c>
      <c r="AS313" s="39">
        <v>0.5</v>
      </c>
      <c r="AT313" s="39">
        <v>0.25</v>
      </c>
      <c r="AU313" s="39">
        <v>0.44</v>
      </c>
      <c r="AV313" s="39">
        <v>0.5</v>
      </c>
      <c r="AW313" s="39">
        <v>0.06</v>
      </c>
      <c r="AX313" s="39">
        <v>0.38</v>
      </c>
      <c r="AY313" s="39">
        <v>0.13</v>
      </c>
      <c r="AZ313" s="39">
        <v>0.38</v>
      </c>
      <c r="BA313" s="39">
        <v>0.19</v>
      </c>
      <c r="BB313" s="39">
        <v>0.69</v>
      </c>
      <c r="BC313" s="39">
        <v>0.31</v>
      </c>
      <c r="BD313" s="39">
        <v>0.56000000000000005</v>
      </c>
      <c r="BE313" s="39">
        <v>0.44</v>
      </c>
      <c r="BF313" s="39">
        <v>0.44</v>
      </c>
      <c r="BG313" s="39">
        <v>0.31</v>
      </c>
      <c r="BH313" s="39">
        <v>0.06</v>
      </c>
      <c r="BI313" s="39">
        <v>0.56000000000000005</v>
      </c>
      <c r="BJ313" s="39">
        <v>0.19</v>
      </c>
      <c r="BK313" s="39">
        <v>0.75</v>
      </c>
      <c r="BL313" s="39">
        <v>0.69</v>
      </c>
      <c r="BM313" s="39">
        <v>0.25</v>
      </c>
      <c r="BN313" s="39">
        <v>0.31</v>
      </c>
      <c r="BO313" s="39">
        <v>0</v>
      </c>
      <c r="BP313" s="39">
        <v>0.88</v>
      </c>
      <c r="BQ313" s="39">
        <v>0.44</v>
      </c>
      <c r="BR313" s="39">
        <v>0.31</v>
      </c>
      <c r="BS313" s="39">
        <v>0.19</v>
      </c>
      <c r="BT313" s="39">
        <v>0.13</v>
      </c>
      <c r="BU313" s="39">
        <v>0.81</v>
      </c>
      <c r="BV313" s="39">
        <v>0.25</v>
      </c>
      <c r="BW313" s="39">
        <v>0.38</v>
      </c>
      <c r="BX313" s="39">
        <v>0.25</v>
      </c>
      <c r="BY313" s="39">
        <v>0.31</v>
      </c>
      <c r="BZ313" s="39">
        <v>0.31</v>
      </c>
      <c r="CA313" s="39">
        <v>0.25</v>
      </c>
      <c r="CB313" s="39">
        <v>0.19</v>
      </c>
      <c r="CC313" s="39">
        <v>0.38</v>
      </c>
      <c r="CD313" s="39">
        <v>0.32</v>
      </c>
      <c r="CE313" s="39">
        <v>0.39</v>
      </c>
      <c r="CF313" s="39">
        <v>0.31</v>
      </c>
    </row>
    <row r="314" spans="1:84" x14ac:dyDescent="0.25">
      <c r="A314" s="31" t="str">
        <f t="shared" si="4"/>
        <v>ESCOLA MUNICIPAL LUIZ GONZAGA DE SOUSA5º ano"B"</v>
      </c>
      <c r="B314" s="31" t="s">
        <v>166</v>
      </c>
      <c r="C314" s="31" t="s">
        <v>185</v>
      </c>
      <c r="D314" s="31" t="s">
        <v>190</v>
      </c>
      <c r="E314" s="31" t="s">
        <v>217</v>
      </c>
      <c r="F314" s="31" t="s">
        <v>243</v>
      </c>
      <c r="G314" s="42">
        <v>18</v>
      </c>
      <c r="H314" s="42">
        <v>18</v>
      </c>
      <c r="I314" s="42">
        <v>18</v>
      </c>
      <c r="J314" s="42">
        <v>18</v>
      </c>
      <c r="K314" s="39">
        <v>0.22</v>
      </c>
      <c r="L314" s="39">
        <v>0.44</v>
      </c>
      <c r="M314" s="39">
        <v>0.28000000000000003</v>
      </c>
      <c r="N314" s="39">
        <v>0.28000000000000003</v>
      </c>
      <c r="O314" s="39">
        <v>0.22</v>
      </c>
      <c r="P314" s="39">
        <v>0.11</v>
      </c>
      <c r="Q314" s="39">
        <v>0.56000000000000005</v>
      </c>
      <c r="R314" s="39">
        <v>0.28000000000000003</v>
      </c>
      <c r="S314" s="39">
        <v>0.33</v>
      </c>
      <c r="T314" s="39">
        <v>0.28000000000000003</v>
      </c>
      <c r="U314" s="39">
        <v>0.39</v>
      </c>
      <c r="V314" s="39">
        <v>0.5</v>
      </c>
      <c r="W314" s="39">
        <v>0.61</v>
      </c>
      <c r="X314" s="39">
        <v>0.39</v>
      </c>
      <c r="Y314" s="39">
        <v>0.61</v>
      </c>
      <c r="Z314" s="39">
        <v>0.5</v>
      </c>
      <c r="AA314" s="39">
        <v>0.61</v>
      </c>
      <c r="AB314" s="39">
        <v>0.11</v>
      </c>
      <c r="AC314" s="39">
        <v>0.33</v>
      </c>
      <c r="AD314" s="39">
        <v>0.33</v>
      </c>
      <c r="AE314" s="39">
        <v>0.44</v>
      </c>
      <c r="AF314" s="39">
        <v>0.56000000000000005</v>
      </c>
      <c r="AG314" s="39">
        <v>0.39</v>
      </c>
      <c r="AH314" s="39">
        <v>0.33</v>
      </c>
      <c r="AI314" s="39">
        <v>0.33</v>
      </c>
      <c r="AJ314" s="39">
        <v>0.28000000000000003</v>
      </c>
      <c r="AK314" s="39">
        <v>0.56000000000000005</v>
      </c>
      <c r="AL314" s="39">
        <v>0.28000000000000003</v>
      </c>
      <c r="AM314" s="39">
        <v>0.5</v>
      </c>
      <c r="AN314" s="39">
        <v>0.44</v>
      </c>
      <c r="AO314" s="39">
        <v>0.17</v>
      </c>
      <c r="AP314" s="39">
        <v>0.28000000000000003</v>
      </c>
      <c r="AQ314" s="39">
        <v>0.56000000000000005</v>
      </c>
      <c r="AR314" s="39">
        <v>0.44</v>
      </c>
      <c r="AS314" s="39">
        <v>0.44</v>
      </c>
      <c r="AT314" s="39">
        <v>0.22</v>
      </c>
      <c r="AU314" s="39">
        <v>0.17</v>
      </c>
      <c r="AV314" s="39">
        <v>0.28000000000000003</v>
      </c>
      <c r="AW314" s="39">
        <v>0.44</v>
      </c>
      <c r="AX314" s="39">
        <v>0.44</v>
      </c>
      <c r="AY314" s="39">
        <v>0.33</v>
      </c>
      <c r="AZ314" s="39">
        <v>0.28000000000000003</v>
      </c>
      <c r="BA314" s="39">
        <v>0.33</v>
      </c>
      <c r="BB314" s="39">
        <v>0.78</v>
      </c>
      <c r="BC314" s="39">
        <v>0.33</v>
      </c>
      <c r="BD314" s="39">
        <v>0.44</v>
      </c>
      <c r="BE314" s="39">
        <v>0.78</v>
      </c>
      <c r="BF314" s="39">
        <v>0.72</v>
      </c>
      <c r="BG314" s="39">
        <v>0.56000000000000005</v>
      </c>
      <c r="BH314" s="39">
        <v>0</v>
      </c>
      <c r="BI314" s="39">
        <v>0.61</v>
      </c>
      <c r="BJ314" s="39">
        <v>0.33</v>
      </c>
      <c r="BK314" s="39">
        <v>0.72</v>
      </c>
      <c r="BL314" s="39">
        <v>0.61</v>
      </c>
      <c r="BM314" s="39">
        <v>0.5</v>
      </c>
      <c r="BN314" s="39">
        <v>0.33</v>
      </c>
      <c r="BO314" s="39">
        <v>0.39</v>
      </c>
      <c r="BP314" s="39">
        <v>0.67</v>
      </c>
      <c r="BQ314" s="39">
        <v>0.61</v>
      </c>
      <c r="BR314" s="39">
        <v>0.33</v>
      </c>
      <c r="BS314" s="39">
        <v>0.28000000000000003</v>
      </c>
      <c r="BT314" s="39">
        <v>0.22</v>
      </c>
      <c r="BU314" s="39">
        <v>0.5</v>
      </c>
      <c r="BV314" s="39">
        <v>0.33</v>
      </c>
      <c r="BW314" s="39">
        <v>0.33</v>
      </c>
      <c r="BX314" s="39">
        <v>0.22</v>
      </c>
      <c r="BY314" s="39">
        <v>0.56000000000000005</v>
      </c>
      <c r="BZ314" s="39">
        <v>0.33</v>
      </c>
      <c r="CA314" s="39">
        <v>0.33</v>
      </c>
      <c r="CB314" s="39">
        <v>0.22</v>
      </c>
      <c r="CC314" s="39">
        <v>0.37</v>
      </c>
      <c r="CD314" s="39">
        <v>0.38</v>
      </c>
      <c r="CE314" s="39">
        <v>0.48</v>
      </c>
      <c r="CF314" s="39">
        <v>0.33</v>
      </c>
    </row>
    <row r="315" spans="1:84" x14ac:dyDescent="0.25">
      <c r="A315" s="31" t="str">
        <f t="shared" si="4"/>
        <v>ESC MUL MAURICIO DE ANDRADE5º anoÚNICA</v>
      </c>
      <c r="B315" s="31" t="s">
        <v>78</v>
      </c>
      <c r="C315" s="31" t="s">
        <v>125</v>
      </c>
      <c r="D315" s="31" t="s">
        <v>393</v>
      </c>
      <c r="E315" s="31" t="s">
        <v>217</v>
      </c>
      <c r="F315" s="31" t="s">
        <v>134</v>
      </c>
      <c r="G315" s="42">
        <v>9</v>
      </c>
      <c r="H315" s="42">
        <v>9</v>
      </c>
      <c r="I315" s="42">
        <v>9</v>
      </c>
      <c r="J315" s="42">
        <v>9</v>
      </c>
      <c r="K315" s="39">
        <v>0.11</v>
      </c>
      <c r="L315" s="39">
        <v>0</v>
      </c>
      <c r="M315" s="39">
        <v>0.11</v>
      </c>
      <c r="N315" s="39">
        <v>0.22</v>
      </c>
      <c r="O315" s="39">
        <v>0.67</v>
      </c>
      <c r="P315" s="39">
        <v>0</v>
      </c>
      <c r="Q315" s="39">
        <v>0</v>
      </c>
      <c r="R315" s="39">
        <v>0.89</v>
      </c>
      <c r="S315" s="39">
        <v>0.89</v>
      </c>
      <c r="T315" s="39">
        <v>0.11</v>
      </c>
      <c r="U315" s="39">
        <v>0.78</v>
      </c>
      <c r="V315" s="39">
        <v>0.78</v>
      </c>
      <c r="W315" s="39">
        <v>0.89</v>
      </c>
      <c r="X315" s="39">
        <v>1</v>
      </c>
      <c r="Y315" s="39">
        <v>0.89</v>
      </c>
      <c r="Z315" s="39">
        <v>0.89</v>
      </c>
      <c r="AA315" s="39">
        <v>0.44</v>
      </c>
      <c r="AB315" s="39">
        <v>0</v>
      </c>
      <c r="AC315" s="39">
        <v>0.67</v>
      </c>
      <c r="AD315" s="39">
        <v>0.78</v>
      </c>
      <c r="AE315" s="39">
        <v>0.67</v>
      </c>
      <c r="AF315" s="39">
        <v>0.67</v>
      </c>
      <c r="AG315" s="39">
        <v>0.67</v>
      </c>
      <c r="AH315" s="39">
        <v>0</v>
      </c>
      <c r="AI315" s="39">
        <v>0.56000000000000005</v>
      </c>
      <c r="AJ315" s="39">
        <v>0</v>
      </c>
      <c r="AK315" s="39">
        <v>0.78</v>
      </c>
      <c r="AL315" s="39">
        <v>0.78</v>
      </c>
      <c r="AM315" s="39">
        <v>0.89</v>
      </c>
      <c r="AN315" s="39">
        <v>0</v>
      </c>
      <c r="AO315" s="39">
        <v>0.33</v>
      </c>
      <c r="AP315" s="39">
        <v>0.78</v>
      </c>
      <c r="AQ315" s="39">
        <v>0.33</v>
      </c>
      <c r="AR315" s="39">
        <v>0</v>
      </c>
      <c r="AS315" s="39">
        <v>0.33</v>
      </c>
      <c r="AT315" s="39">
        <v>0.67</v>
      </c>
      <c r="AU315" s="39">
        <v>0</v>
      </c>
      <c r="AV315" s="39">
        <v>0.67</v>
      </c>
      <c r="AW315" s="39">
        <v>0.11</v>
      </c>
      <c r="AX315" s="39">
        <v>0.67</v>
      </c>
      <c r="AY315" s="39">
        <v>0</v>
      </c>
      <c r="AZ315" s="39">
        <v>0</v>
      </c>
      <c r="BA315" s="39">
        <v>0.11</v>
      </c>
      <c r="BB315" s="39">
        <v>1</v>
      </c>
      <c r="BC315" s="39">
        <v>0</v>
      </c>
      <c r="BD315" s="39">
        <v>1</v>
      </c>
      <c r="BE315" s="39">
        <v>1</v>
      </c>
      <c r="BF315" s="39">
        <v>0.89</v>
      </c>
      <c r="BG315" s="39">
        <v>0.11</v>
      </c>
      <c r="BH315" s="39">
        <v>0.11</v>
      </c>
      <c r="BI315" s="39">
        <v>0.89</v>
      </c>
      <c r="BJ315" s="39">
        <v>0.56000000000000005</v>
      </c>
      <c r="BK315" s="39">
        <v>0.89</v>
      </c>
      <c r="BL315" s="39">
        <v>0.89</v>
      </c>
      <c r="BM315" s="39">
        <v>0.78</v>
      </c>
      <c r="BN315" s="39">
        <v>0.67</v>
      </c>
      <c r="BO315" s="39">
        <v>0.89</v>
      </c>
      <c r="BP315" s="39">
        <v>0.89</v>
      </c>
      <c r="BQ315" s="39">
        <v>1</v>
      </c>
      <c r="BR315" s="39">
        <v>0.11</v>
      </c>
      <c r="BS315" s="39">
        <v>0</v>
      </c>
      <c r="BT315" s="39">
        <v>0</v>
      </c>
      <c r="BU315" s="39">
        <v>0.22</v>
      </c>
      <c r="BV315" s="39">
        <v>0</v>
      </c>
      <c r="BW315" s="39">
        <v>0.67</v>
      </c>
      <c r="BX315" s="39">
        <v>0.78</v>
      </c>
      <c r="BY315" s="39">
        <v>0.67</v>
      </c>
      <c r="BZ315" s="39">
        <v>0.56000000000000005</v>
      </c>
      <c r="CA315" s="39">
        <v>0.11</v>
      </c>
      <c r="CB315" s="39">
        <v>0.22</v>
      </c>
      <c r="CC315" s="39">
        <v>0.51</v>
      </c>
      <c r="CD315" s="39">
        <v>0.44</v>
      </c>
      <c r="CE315" s="39">
        <v>0.59</v>
      </c>
      <c r="CF315" s="39">
        <v>0.32</v>
      </c>
    </row>
    <row r="316" spans="1:84" x14ac:dyDescent="0.25">
      <c r="A316" s="31" t="str">
        <f t="shared" si="4"/>
        <v>ESCOLA MUNICIPAL PROFESSORA MARIA APARECIDA MOTA5º anoUNICA</v>
      </c>
      <c r="B316" s="31" t="s">
        <v>166</v>
      </c>
      <c r="C316" s="31" t="s">
        <v>166</v>
      </c>
      <c r="D316" s="31" t="s">
        <v>528</v>
      </c>
      <c r="E316" s="31" t="s">
        <v>217</v>
      </c>
      <c r="F316" s="31" t="s">
        <v>95</v>
      </c>
      <c r="G316" s="42">
        <v>10</v>
      </c>
      <c r="H316" s="42">
        <v>10</v>
      </c>
      <c r="I316" s="42">
        <v>10</v>
      </c>
      <c r="J316" s="42">
        <v>10</v>
      </c>
      <c r="K316" s="39">
        <v>0.1</v>
      </c>
      <c r="L316" s="39">
        <v>0.2</v>
      </c>
      <c r="M316" s="39">
        <v>0.1</v>
      </c>
      <c r="N316" s="39">
        <v>0.1</v>
      </c>
      <c r="O316" s="39">
        <v>0.1</v>
      </c>
      <c r="P316" s="39">
        <v>0</v>
      </c>
      <c r="Q316" s="39">
        <v>0.1</v>
      </c>
      <c r="R316" s="39">
        <v>0.3</v>
      </c>
      <c r="S316" s="39">
        <v>0.3</v>
      </c>
      <c r="T316" s="39">
        <v>0.6</v>
      </c>
      <c r="U316" s="39">
        <v>0.5</v>
      </c>
      <c r="V316" s="39">
        <v>0.2</v>
      </c>
      <c r="W316" s="39">
        <v>0.3</v>
      </c>
      <c r="X316" s="39">
        <v>0.1</v>
      </c>
      <c r="Y316" s="39">
        <v>0.5</v>
      </c>
      <c r="Z316" s="39">
        <v>0.2</v>
      </c>
      <c r="AA316" s="39">
        <v>0.1</v>
      </c>
      <c r="AB316" s="39">
        <v>0.2</v>
      </c>
      <c r="AC316" s="39">
        <v>0.1</v>
      </c>
      <c r="AD316" s="39">
        <v>0.3</v>
      </c>
      <c r="AE316" s="39">
        <v>0.3</v>
      </c>
      <c r="AF316" s="39">
        <v>0.2</v>
      </c>
      <c r="AG316" s="39">
        <v>0.2</v>
      </c>
      <c r="AH316" s="39">
        <v>0.1</v>
      </c>
      <c r="AI316" s="39">
        <v>0.2</v>
      </c>
      <c r="AJ316" s="39">
        <v>0.5</v>
      </c>
      <c r="AK316" s="39">
        <v>0.4</v>
      </c>
      <c r="AL316" s="39">
        <v>0.3</v>
      </c>
      <c r="AM316" s="39">
        <v>0.3</v>
      </c>
      <c r="AN316" s="39">
        <v>0.2</v>
      </c>
      <c r="AO316" s="39">
        <v>0.1</v>
      </c>
      <c r="AP316" s="39">
        <v>0.1</v>
      </c>
      <c r="AQ316" s="39">
        <v>0.4</v>
      </c>
      <c r="AR316" s="39">
        <v>0.1</v>
      </c>
      <c r="AS316" s="39">
        <v>0.3</v>
      </c>
      <c r="AT316" s="39">
        <v>0.2</v>
      </c>
      <c r="AU316" s="39">
        <v>0.2</v>
      </c>
      <c r="AV316" s="39">
        <v>0</v>
      </c>
      <c r="AW316" s="39">
        <v>0.1</v>
      </c>
      <c r="AX316" s="39">
        <v>0.2</v>
      </c>
      <c r="AY316" s="39">
        <v>0.3</v>
      </c>
      <c r="AZ316" s="39">
        <v>0.2</v>
      </c>
      <c r="BA316" s="39">
        <v>0.2</v>
      </c>
      <c r="BB316" s="39">
        <v>0.6</v>
      </c>
      <c r="BC316" s="39">
        <v>0.2</v>
      </c>
      <c r="BD316" s="39">
        <v>0.5</v>
      </c>
      <c r="BE316" s="39">
        <v>0.6</v>
      </c>
      <c r="BF316" s="39">
        <v>0.5</v>
      </c>
      <c r="BG316" s="39">
        <v>0.3</v>
      </c>
      <c r="BH316" s="39">
        <v>0.1</v>
      </c>
      <c r="BI316" s="39">
        <v>0.6</v>
      </c>
      <c r="BJ316" s="39">
        <v>0.3</v>
      </c>
      <c r="BK316" s="39">
        <v>0.2</v>
      </c>
      <c r="BL316" s="39">
        <v>0.2</v>
      </c>
      <c r="BM316" s="39">
        <v>0.2</v>
      </c>
      <c r="BN316" s="39">
        <v>0.3</v>
      </c>
      <c r="BO316" s="39">
        <v>0</v>
      </c>
      <c r="BP316" s="39">
        <v>0.5</v>
      </c>
      <c r="BQ316" s="39">
        <v>0.3</v>
      </c>
      <c r="BR316" s="39">
        <v>0.2</v>
      </c>
      <c r="BS316" s="39">
        <v>0.3</v>
      </c>
      <c r="BT316" s="39">
        <v>0.1</v>
      </c>
      <c r="BU316" s="39">
        <v>0.4</v>
      </c>
      <c r="BV316" s="39">
        <v>0.3</v>
      </c>
      <c r="BW316" s="39">
        <v>0.2</v>
      </c>
      <c r="BX316" s="39">
        <v>0.4</v>
      </c>
      <c r="BY316" s="39">
        <v>0.4</v>
      </c>
      <c r="BZ316" s="39">
        <v>0.3</v>
      </c>
      <c r="CA316" s="39">
        <v>0.2</v>
      </c>
      <c r="CB316" s="39">
        <v>0.2</v>
      </c>
      <c r="CC316" s="39">
        <v>0.22</v>
      </c>
      <c r="CD316" s="39">
        <v>0.22</v>
      </c>
      <c r="CE316" s="39">
        <v>0.32</v>
      </c>
      <c r="CF316" s="39">
        <v>0.28000000000000003</v>
      </c>
    </row>
    <row r="317" spans="1:84" x14ac:dyDescent="0.25">
      <c r="A317" s="31" t="str">
        <f t="shared" si="4"/>
        <v>ESCOLA MUNICIPAL PROFº AURELINO RODRIGUES DE ARAUJO5º anoA</v>
      </c>
      <c r="B317" s="31" t="s">
        <v>258</v>
      </c>
      <c r="C317" s="31" t="s">
        <v>610</v>
      </c>
      <c r="D317" s="31" t="s">
        <v>529</v>
      </c>
      <c r="E317" s="31" t="s">
        <v>217</v>
      </c>
      <c r="F317" s="31" t="s">
        <v>87</v>
      </c>
      <c r="G317" s="43">
        <v>17</v>
      </c>
      <c r="H317" s="43">
        <v>17</v>
      </c>
      <c r="I317" s="43">
        <v>18</v>
      </c>
      <c r="J317" s="43">
        <v>18</v>
      </c>
      <c r="K317" s="39">
        <v>0.17</v>
      </c>
      <c r="L317" s="39">
        <v>0.28000000000000003</v>
      </c>
      <c r="M317" s="39">
        <v>0.11</v>
      </c>
      <c r="N317" s="39">
        <v>0.22</v>
      </c>
      <c r="O317" s="39">
        <v>0.28000000000000003</v>
      </c>
      <c r="P317" s="39">
        <v>0.22</v>
      </c>
      <c r="Q317" s="39">
        <v>0.22</v>
      </c>
      <c r="R317" s="39">
        <v>0.17</v>
      </c>
      <c r="S317" s="39">
        <v>0.28000000000000003</v>
      </c>
      <c r="T317" s="39">
        <v>0.39</v>
      </c>
      <c r="U317" s="39">
        <v>0.33</v>
      </c>
      <c r="V317" s="39">
        <v>0.28000000000000003</v>
      </c>
      <c r="W317" s="39">
        <v>0.39</v>
      </c>
      <c r="X317" s="39">
        <v>0.5</v>
      </c>
      <c r="Y317" s="39">
        <v>0.28000000000000003</v>
      </c>
      <c r="Z317" s="39">
        <v>0.33</v>
      </c>
      <c r="AA317" s="39">
        <v>0.06</v>
      </c>
      <c r="AB317" s="39">
        <v>0.17</v>
      </c>
      <c r="AC317" s="39">
        <v>0.22</v>
      </c>
      <c r="AD317" s="39">
        <v>0.39</v>
      </c>
      <c r="AE317" s="39">
        <v>0.33</v>
      </c>
      <c r="AF317" s="39">
        <v>0.67</v>
      </c>
      <c r="AG317" s="39">
        <v>0.28000000000000003</v>
      </c>
      <c r="AH317" s="39">
        <v>0.28000000000000003</v>
      </c>
      <c r="AI317" s="39">
        <v>0.39</v>
      </c>
      <c r="AJ317" s="39">
        <v>0.17</v>
      </c>
      <c r="AK317" s="39">
        <v>0.44</v>
      </c>
      <c r="AL317" s="39">
        <v>0.5</v>
      </c>
      <c r="AM317" s="39">
        <v>0.61</v>
      </c>
      <c r="AN317" s="39">
        <v>0.17</v>
      </c>
      <c r="AO317" s="39">
        <v>0.33</v>
      </c>
      <c r="AP317" s="39">
        <v>0.17</v>
      </c>
      <c r="AQ317" s="39">
        <v>0.22</v>
      </c>
      <c r="AR317" s="39">
        <v>0.33</v>
      </c>
      <c r="AS317" s="39">
        <v>0.39</v>
      </c>
      <c r="AT317" s="39">
        <v>0.28000000000000003</v>
      </c>
      <c r="AU317" s="39">
        <v>0.39</v>
      </c>
      <c r="AV317" s="39">
        <v>0.33</v>
      </c>
      <c r="AW317" s="39">
        <v>0.17</v>
      </c>
      <c r="AX317" s="39">
        <v>0.28000000000000003</v>
      </c>
      <c r="AY317" s="39">
        <v>0.33</v>
      </c>
      <c r="AZ317" s="39">
        <v>0.28000000000000003</v>
      </c>
      <c r="BA317" s="39">
        <v>0.11</v>
      </c>
      <c r="BB317" s="39">
        <v>0.94</v>
      </c>
      <c r="BC317" s="39">
        <v>0.22</v>
      </c>
      <c r="BD317" s="39">
        <v>0.56000000000000005</v>
      </c>
      <c r="BE317" s="39">
        <v>0.89</v>
      </c>
      <c r="BF317" s="39">
        <v>0.67</v>
      </c>
      <c r="BG317" s="39">
        <v>0.22</v>
      </c>
      <c r="BH317" s="39">
        <v>0.28000000000000003</v>
      </c>
      <c r="BI317" s="39">
        <v>0.5</v>
      </c>
      <c r="BJ317" s="39">
        <v>0.39</v>
      </c>
      <c r="BK317" s="39">
        <v>0.44</v>
      </c>
      <c r="BL317" s="39">
        <v>0.56000000000000005</v>
      </c>
      <c r="BM317" s="39">
        <v>0.5</v>
      </c>
      <c r="BN317" s="39">
        <v>0.22</v>
      </c>
      <c r="BO317" s="39">
        <v>0.17</v>
      </c>
      <c r="BP317" s="39">
        <v>0.5</v>
      </c>
      <c r="BQ317" s="39">
        <v>0.56000000000000005</v>
      </c>
      <c r="BR317" s="39">
        <v>0.11</v>
      </c>
      <c r="BS317" s="39">
        <v>0.17</v>
      </c>
      <c r="BT317" s="39">
        <v>0.17</v>
      </c>
      <c r="BU317" s="39">
        <v>0.5</v>
      </c>
      <c r="BV317" s="39">
        <v>0.28000000000000003</v>
      </c>
      <c r="BW317" s="39">
        <v>0.22</v>
      </c>
      <c r="BX317" s="39">
        <v>0.39</v>
      </c>
      <c r="BY317" s="39">
        <v>0.33</v>
      </c>
      <c r="BZ317" s="39">
        <v>0.5</v>
      </c>
      <c r="CA317" s="39">
        <v>0.56000000000000005</v>
      </c>
      <c r="CB317" s="39">
        <v>0.06</v>
      </c>
      <c r="CC317" s="39">
        <v>0.26</v>
      </c>
      <c r="CD317" s="39">
        <v>0.34</v>
      </c>
      <c r="CE317" s="39">
        <v>0.42</v>
      </c>
      <c r="CF317" s="39">
        <v>0.32</v>
      </c>
    </row>
    <row r="318" spans="1:84" x14ac:dyDescent="0.25">
      <c r="A318" s="31" t="str">
        <f t="shared" si="4"/>
        <v>ESCOLA MUNICIPAL PROFº AURELINO RODRIGUES DE ARAUJO5º anoB</v>
      </c>
      <c r="B318" s="31" t="s">
        <v>258</v>
      </c>
      <c r="C318" s="31" t="s">
        <v>610</v>
      </c>
      <c r="D318" s="31" t="s">
        <v>529</v>
      </c>
      <c r="E318" s="31" t="s">
        <v>217</v>
      </c>
      <c r="F318" s="31" t="s">
        <v>100</v>
      </c>
      <c r="G318" s="43">
        <v>16</v>
      </c>
      <c r="H318" s="43">
        <v>16</v>
      </c>
      <c r="I318" s="43">
        <v>16</v>
      </c>
      <c r="J318" s="43">
        <v>16</v>
      </c>
      <c r="K318" s="39">
        <v>0.11</v>
      </c>
      <c r="L318" s="39">
        <v>0.17</v>
      </c>
      <c r="M318" s="39">
        <v>0.17</v>
      </c>
      <c r="N318" s="39">
        <v>0.22</v>
      </c>
      <c r="O318" s="39">
        <v>0.39</v>
      </c>
      <c r="P318" s="39">
        <v>0.22</v>
      </c>
      <c r="Q318" s="39">
        <v>0.17</v>
      </c>
      <c r="R318" s="39">
        <v>0.22</v>
      </c>
      <c r="S318" s="39">
        <v>0.33</v>
      </c>
      <c r="T318" s="39">
        <v>0.44</v>
      </c>
      <c r="U318" s="39">
        <v>0.5</v>
      </c>
      <c r="V318" s="39">
        <v>0.39</v>
      </c>
      <c r="W318" s="39">
        <v>0.39</v>
      </c>
      <c r="X318" s="39">
        <v>0.11</v>
      </c>
      <c r="Y318" s="39">
        <v>0.33</v>
      </c>
      <c r="Z318" s="39">
        <v>0.33</v>
      </c>
      <c r="AA318" s="39">
        <v>0.33</v>
      </c>
      <c r="AB318" s="39">
        <v>0.22</v>
      </c>
      <c r="AC318" s="39">
        <v>0.11</v>
      </c>
      <c r="AD318" s="39">
        <v>0.33</v>
      </c>
      <c r="AE318" s="39">
        <v>0.33</v>
      </c>
      <c r="AF318" s="39">
        <v>0.56000000000000005</v>
      </c>
      <c r="AG318" s="39">
        <v>0.28000000000000003</v>
      </c>
      <c r="AH318" s="39">
        <v>0.22</v>
      </c>
      <c r="AI318" s="39">
        <v>0.39</v>
      </c>
      <c r="AJ318" s="39">
        <v>0.17</v>
      </c>
      <c r="AK318" s="39">
        <v>0.44</v>
      </c>
      <c r="AL318" s="39">
        <v>0.39</v>
      </c>
      <c r="AM318" s="39">
        <v>0.39</v>
      </c>
      <c r="AN318" s="39">
        <v>0.22</v>
      </c>
      <c r="AO318" s="39">
        <v>0.22</v>
      </c>
      <c r="AP318" s="39">
        <v>0.22</v>
      </c>
      <c r="AQ318" s="39">
        <v>0.22</v>
      </c>
      <c r="AR318" s="39">
        <v>0.44</v>
      </c>
      <c r="AS318" s="39">
        <v>0.44</v>
      </c>
      <c r="AT318" s="39">
        <v>0.06</v>
      </c>
      <c r="AU318" s="39">
        <v>0.44</v>
      </c>
      <c r="AV318" s="39">
        <v>0.28000000000000003</v>
      </c>
      <c r="AW318" s="39">
        <v>0.22</v>
      </c>
      <c r="AX318" s="39">
        <v>0.33</v>
      </c>
      <c r="AY318" s="39">
        <v>0.17</v>
      </c>
      <c r="AZ318" s="39">
        <v>0.28000000000000003</v>
      </c>
      <c r="BA318" s="39">
        <v>0.06</v>
      </c>
      <c r="BB318" s="39">
        <v>0.67</v>
      </c>
      <c r="BC318" s="39">
        <v>0.33</v>
      </c>
      <c r="BD318" s="39">
        <v>0.78</v>
      </c>
      <c r="BE318" s="39">
        <v>0.61</v>
      </c>
      <c r="BF318" s="39">
        <v>0.28000000000000003</v>
      </c>
      <c r="BG318" s="39">
        <v>0.33</v>
      </c>
      <c r="BH318" s="39">
        <v>0.11</v>
      </c>
      <c r="BI318" s="39">
        <v>0.33</v>
      </c>
      <c r="BJ318" s="39">
        <v>0.33</v>
      </c>
      <c r="BK318" s="39">
        <v>0.5</v>
      </c>
      <c r="BL318" s="39">
        <v>0.39</v>
      </c>
      <c r="BM318" s="39">
        <v>0.33</v>
      </c>
      <c r="BN318" s="39">
        <v>0.33</v>
      </c>
      <c r="BO318" s="39">
        <v>0.22</v>
      </c>
      <c r="BP318" s="39">
        <v>0.5</v>
      </c>
      <c r="BQ318" s="39">
        <v>0.33</v>
      </c>
      <c r="BR318" s="39">
        <v>0.33</v>
      </c>
      <c r="BS318" s="39">
        <v>0.22</v>
      </c>
      <c r="BT318" s="39">
        <v>0.11</v>
      </c>
      <c r="BU318" s="39">
        <v>0.5</v>
      </c>
      <c r="BV318" s="39">
        <v>0.06</v>
      </c>
      <c r="BW318" s="39">
        <v>0.17</v>
      </c>
      <c r="BX318" s="39">
        <v>0.06</v>
      </c>
      <c r="BY318" s="39">
        <v>0.06</v>
      </c>
      <c r="BZ318" s="39">
        <v>0.06</v>
      </c>
      <c r="CA318" s="39">
        <v>0.28000000000000003</v>
      </c>
      <c r="CB318" s="39">
        <v>0.17</v>
      </c>
      <c r="CC318" s="39">
        <v>0.28000000000000003</v>
      </c>
      <c r="CD318" s="39">
        <v>0.31</v>
      </c>
      <c r="CE318" s="39">
        <v>0.36</v>
      </c>
      <c r="CF318" s="39">
        <v>0.17</v>
      </c>
    </row>
    <row r="319" spans="1:84" x14ac:dyDescent="0.25">
      <c r="A319" s="31" t="str">
        <f t="shared" si="4"/>
        <v>ESC MUNICIPAL PROFESSORA DJANIRA RODRIGUES DA SILVA5º anoUNICA</v>
      </c>
      <c r="B319" s="31" t="s">
        <v>166</v>
      </c>
      <c r="C319" s="31" t="s">
        <v>166</v>
      </c>
      <c r="D319" s="31" t="s">
        <v>170</v>
      </c>
      <c r="E319" s="31" t="s">
        <v>217</v>
      </c>
      <c r="F319" s="31" t="s">
        <v>95</v>
      </c>
      <c r="G319" s="43">
        <v>26</v>
      </c>
      <c r="H319" s="43">
        <v>26</v>
      </c>
      <c r="I319" s="43">
        <v>25</v>
      </c>
      <c r="J319" s="43">
        <v>25</v>
      </c>
      <c r="K319" s="39">
        <v>0.12</v>
      </c>
      <c r="L319" s="39">
        <v>0.12</v>
      </c>
      <c r="M319" s="39">
        <v>0.23</v>
      </c>
      <c r="N319" s="39">
        <v>0.27</v>
      </c>
      <c r="O319" s="39">
        <v>0.46</v>
      </c>
      <c r="P319" s="39">
        <v>0.23</v>
      </c>
      <c r="Q319" s="39">
        <v>0.27</v>
      </c>
      <c r="R319" s="39">
        <v>0.15</v>
      </c>
      <c r="S319" s="39">
        <v>0.23</v>
      </c>
      <c r="T319" s="39">
        <v>0.65</v>
      </c>
      <c r="U319" s="39">
        <v>0.57999999999999996</v>
      </c>
      <c r="V319" s="39">
        <v>0.42</v>
      </c>
      <c r="W319" s="39">
        <v>0.35</v>
      </c>
      <c r="X319" s="39">
        <v>0.5</v>
      </c>
      <c r="Y319" s="39">
        <v>0.46</v>
      </c>
      <c r="Z319" s="39">
        <v>0.23</v>
      </c>
      <c r="AA319" s="39">
        <v>0.27</v>
      </c>
      <c r="AB319" s="39">
        <v>0.12</v>
      </c>
      <c r="AC319" s="39">
        <v>0.19</v>
      </c>
      <c r="AD319" s="39">
        <v>0.73</v>
      </c>
      <c r="AE319" s="39">
        <v>0.42</v>
      </c>
      <c r="AF319" s="39">
        <v>0.54</v>
      </c>
      <c r="AG319" s="39">
        <v>0.23</v>
      </c>
      <c r="AH319" s="39">
        <v>0.19</v>
      </c>
      <c r="AI319" s="39">
        <v>0.35</v>
      </c>
      <c r="AJ319" s="39">
        <v>0.31</v>
      </c>
      <c r="AK319" s="39">
        <v>0.46</v>
      </c>
      <c r="AL319" s="39">
        <v>0.42</v>
      </c>
      <c r="AM319" s="39">
        <v>0.38</v>
      </c>
      <c r="AN319" s="39">
        <v>0.31</v>
      </c>
      <c r="AO319" s="39">
        <v>0.38</v>
      </c>
      <c r="AP319" s="39">
        <v>0.15</v>
      </c>
      <c r="AQ319" s="39">
        <v>0.46</v>
      </c>
      <c r="AR319" s="39">
        <v>0.23</v>
      </c>
      <c r="AS319" s="39">
        <v>0.62</v>
      </c>
      <c r="AT319" s="39">
        <v>0.12</v>
      </c>
      <c r="AU319" s="39">
        <v>0.35</v>
      </c>
      <c r="AV319" s="39">
        <v>0.19</v>
      </c>
      <c r="AW319" s="39">
        <v>0.19</v>
      </c>
      <c r="AX319" s="39">
        <v>0.31</v>
      </c>
      <c r="AY319" s="39">
        <v>0.23</v>
      </c>
      <c r="AZ319" s="39">
        <v>0.31</v>
      </c>
      <c r="BA319" s="39">
        <v>0.19</v>
      </c>
      <c r="BB319" s="39">
        <v>0.77</v>
      </c>
      <c r="BC319" s="39">
        <v>0.15</v>
      </c>
      <c r="BD319" s="39">
        <v>0.69</v>
      </c>
      <c r="BE319" s="39">
        <v>0.69</v>
      </c>
      <c r="BF319" s="39">
        <v>0.73</v>
      </c>
      <c r="BG319" s="39">
        <v>0.46</v>
      </c>
      <c r="BH319" s="39">
        <v>0.08</v>
      </c>
      <c r="BI319" s="39">
        <v>0.38</v>
      </c>
      <c r="BJ319" s="39">
        <v>0.27</v>
      </c>
      <c r="BK319" s="39">
        <v>0.5</v>
      </c>
      <c r="BL319" s="39">
        <v>0.5</v>
      </c>
      <c r="BM319" s="39">
        <v>0.54</v>
      </c>
      <c r="BN319" s="39">
        <v>0.35</v>
      </c>
      <c r="BO319" s="39">
        <v>0.12</v>
      </c>
      <c r="BP319" s="39">
        <v>0.65</v>
      </c>
      <c r="BQ319" s="39">
        <v>0.65</v>
      </c>
      <c r="BR319" s="39">
        <v>0.5</v>
      </c>
      <c r="BS319" s="39">
        <v>0.19</v>
      </c>
      <c r="BT319" s="39">
        <v>0.19</v>
      </c>
      <c r="BU319" s="39">
        <v>0.73</v>
      </c>
      <c r="BV319" s="39">
        <v>0.23</v>
      </c>
      <c r="BW319" s="39">
        <v>0.35</v>
      </c>
      <c r="BX319" s="39">
        <v>0.31</v>
      </c>
      <c r="BY319" s="39">
        <v>0.04</v>
      </c>
      <c r="BZ319" s="39">
        <v>0.04</v>
      </c>
      <c r="CA319" s="39">
        <v>0.35</v>
      </c>
      <c r="CB319" s="39">
        <v>0.23</v>
      </c>
      <c r="CC319" s="39">
        <v>0.33</v>
      </c>
      <c r="CD319" s="39">
        <v>0.33</v>
      </c>
      <c r="CE319" s="39">
        <v>0.44</v>
      </c>
      <c r="CF319" s="39">
        <v>0.27</v>
      </c>
    </row>
    <row r="320" spans="1:84" x14ac:dyDescent="0.25">
      <c r="A320" s="31" t="str">
        <f t="shared" si="4"/>
        <v>ESCOLA MUNICIPAL PEDRO BENTO DA LUZ5º anounica</v>
      </c>
      <c r="B320" s="31" t="s">
        <v>78</v>
      </c>
      <c r="C320" s="31" t="s">
        <v>125</v>
      </c>
      <c r="D320" s="31" t="s">
        <v>135</v>
      </c>
      <c r="E320" s="31" t="s">
        <v>217</v>
      </c>
      <c r="F320" s="31" t="s">
        <v>381</v>
      </c>
      <c r="G320" s="43">
        <v>11</v>
      </c>
      <c r="H320" s="43">
        <v>11</v>
      </c>
      <c r="I320" s="43">
        <v>11</v>
      </c>
      <c r="J320" s="43">
        <v>11</v>
      </c>
      <c r="K320" s="39">
        <v>0.27</v>
      </c>
      <c r="L320" s="39">
        <v>0.27</v>
      </c>
      <c r="M320" s="39">
        <v>0.18</v>
      </c>
      <c r="N320" s="39">
        <v>0.18</v>
      </c>
      <c r="O320" s="39">
        <v>0.18</v>
      </c>
      <c r="P320" s="39">
        <v>0.18</v>
      </c>
      <c r="Q320" s="39">
        <v>0.45</v>
      </c>
      <c r="R320" s="39">
        <v>0.18</v>
      </c>
      <c r="S320" s="39">
        <v>0.36</v>
      </c>
      <c r="T320" s="39">
        <v>0.27</v>
      </c>
      <c r="U320" s="39">
        <v>0.36</v>
      </c>
      <c r="V320" s="39">
        <v>0.36</v>
      </c>
      <c r="W320" s="39">
        <v>0.27</v>
      </c>
      <c r="X320" s="39">
        <v>0.36</v>
      </c>
      <c r="Y320" s="39">
        <v>0.09</v>
      </c>
      <c r="Z320" s="39">
        <v>0.45</v>
      </c>
      <c r="AA320" s="39">
        <v>0.36</v>
      </c>
      <c r="AB320" s="39">
        <v>0</v>
      </c>
      <c r="AC320" s="39">
        <v>0</v>
      </c>
      <c r="AD320" s="39">
        <v>0.64</v>
      </c>
      <c r="AE320" s="39">
        <v>0.45</v>
      </c>
      <c r="AF320" s="39">
        <v>0.18</v>
      </c>
      <c r="AG320" s="39">
        <v>0.27</v>
      </c>
      <c r="AH320" s="39">
        <v>0.36</v>
      </c>
      <c r="AI320" s="39">
        <v>0.09</v>
      </c>
      <c r="AJ320" s="39">
        <v>0.18</v>
      </c>
      <c r="AK320" s="39">
        <v>0.36</v>
      </c>
      <c r="AL320" s="39">
        <v>0.27</v>
      </c>
      <c r="AM320" s="39">
        <v>0.18</v>
      </c>
      <c r="AN320" s="39">
        <v>0.09</v>
      </c>
      <c r="AO320" s="39">
        <v>0.18</v>
      </c>
      <c r="AP320" s="39">
        <v>0.18</v>
      </c>
      <c r="AQ320" s="39">
        <v>0.36</v>
      </c>
      <c r="AR320" s="39">
        <v>0.18</v>
      </c>
      <c r="AS320" s="39">
        <v>0.45</v>
      </c>
      <c r="AT320" s="39">
        <v>0.18</v>
      </c>
      <c r="AU320" s="39">
        <v>0.18</v>
      </c>
      <c r="AV320" s="39">
        <v>0.36</v>
      </c>
      <c r="AW320" s="39">
        <v>0.09</v>
      </c>
      <c r="AX320" s="39">
        <v>0.36</v>
      </c>
      <c r="AY320" s="39">
        <v>0.27</v>
      </c>
      <c r="AZ320" s="39">
        <v>0.18</v>
      </c>
      <c r="BA320" s="39">
        <v>0.18</v>
      </c>
      <c r="BB320" s="39">
        <v>0.36</v>
      </c>
      <c r="BC320" s="39">
        <v>0.36</v>
      </c>
      <c r="BD320" s="39">
        <v>0.64</v>
      </c>
      <c r="BE320" s="39">
        <v>0.64</v>
      </c>
      <c r="BF320" s="39">
        <v>0.27</v>
      </c>
      <c r="BG320" s="39">
        <v>0.27</v>
      </c>
      <c r="BH320" s="39">
        <v>0.09</v>
      </c>
      <c r="BI320" s="39">
        <v>0</v>
      </c>
      <c r="BJ320" s="39">
        <v>0.45</v>
      </c>
      <c r="BK320" s="39">
        <v>0.45</v>
      </c>
      <c r="BL320" s="39">
        <v>0.36</v>
      </c>
      <c r="BM320" s="39">
        <v>0.36</v>
      </c>
      <c r="BN320" s="39">
        <v>0.45</v>
      </c>
      <c r="BO320" s="39">
        <v>0.27</v>
      </c>
      <c r="BP320" s="39">
        <v>0.45</v>
      </c>
      <c r="BQ320" s="39">
        <v>0.55000000000000004</v>
      </c>
      <c r="BR320" s="39">
        <v>0.36</v>
      </c>
      <c r="BS320" s="39">
        <v>0.36</v>
      </c>
      <c r="BT320" s="39">
        <v>0.09</v>
      </c>
      <c r="BU320" s="39">
        <v>0.27</v>
      </c>
      <c r="BV320" s="39">
        <v>0.27</v>
      </c>
      <c r="BW320" s="39">
        <v>0</v>
      </c>
      <c r="BX320" s="39">
        <v>0.09</v>
      </c>
      <c r="BY320" s="39">
        <v>0.18</v>
      </c>
      <c r="BZ320" s="39">
        <v>0.27</v>
      </c>
      <c r="CA320" s="39">
        <v>0.45</v>
      </c>
      <c r="CB320" s="39">
        <v>0.27</v>
      </c>
      <c r="CC320" s="39">
        <v>0.27</v>
      </c>
      <c r="CD320" s="39">
        <v>0.25</v>
      </c>
      <c r="CE320" s="39">
        <v>0.35</v>
      </c>
      <c r="CF320" s="39">
        <v>0.23</v>
      </c>
    </row>
    <row r="321" spans="1:84" x14ac:dyDescent="0.25">
      <c r="A321" s="31" t="str">
        <f t="shared" si="4"/>
        <v>ESC MUL HONORATO JOSE DA CRUZ5º anoA</v>
      </c>
      <c r="B321" s="31" t="s">
        <v>78</v>
      </c>
      <c r="C321" s="31" t="s">
        <v>125</v>
      </c>
      <c r="D321" s="31" t="s">
        <v>127</v>
      </c>
      <c r="E321" s="31" t="s">
        <v>217</v>
      </c>
      <c r="F321" s="31" t="s">
        <v>87</v>
      </c>
      <c r="G321" s="43">
        <v>13</v>
      </c>
      <c r="H321" s="43">
        <v>13</v>
      </c>
      <c r="I321" s="43">
        <v>13</v>
      </c>
      <c r="J321" s="43">
        <v>13</v>
      </c>
      <c r="K321" s="39">
        <v>0.08</v>
      </c>
      <c r="L321" s="39">
        <v>0.15</v>
      </c>
      <c r="M321" s="39">
        <v>0.23</v>
      </c>
      <c r="N321" s="39">
        <v>0.46</v>
      </c>
      <c r="O321" s="39">
        <v>0.38</v>
      </c>
      <c r="P321" s="39">
        <v>0.08</v>
      </c>
      <c r="Q321" s="39">
        <v>0.31</v>
      </c>
      <c r="R321" s="39">
        <v>0.08</v>
      </c>
      <c r="S321" s="39">
        <v>0.23</v>
      </c>
      <c r="T321" s="39">
        <v>0.46</v>
      </c>
      <c r="U321" s="39">
        <v>0.54</v>
      </c>
      <c r="V321" s="39">
        <v>0.31</v>
      </c>
      <c r="W321" s="39">
        <v>0.38</v>
      </c>
      <c r="X321" s="39">
        <v>0.54</v>
      </c>
      <c r="Y321" s="39">
        <v>0.23</v>
      </c>
      <c r="Z321" s="39">
        <v>0.15</v>
      </c>
      <c r="AA321" s="39">
        <v>0.31</v>
      </c>
      <c r="AB321" s="39">
        <v>0.08</v>
      </c>
      <c r="AC321" s="39">
        <v>0.23</v>
      </c>
      <c r="AD321" s="39">
        <v>0.62</v>
      </c>
      <c r="AE321" s="39">
        <v>0.69</v>
      </c>
      <c r="AF321" s="39">
        <v>0.46</v>
      </c>
      <c r="AG321" s="39">
        <v>0.23</v>
      </c>
      <c r="AH321" s="39">
        <v>0.23</v>
      </c>
      <c r="AI321" s="39">
        <v>0.31</v>
      </c>
      <c r="AJ321" s="39">
        <v>0.38</v>
      </c>
      <c r="AK321" s="39">
        <v>0.54</v>
      </c>
      <c r="AL321" s="39">
        <v>0.38</v>
      </c>
      <c r="AM321" s="39">
        <v>0.38</v>
      </c>
      <c r="AN321" s="39">
        <v>0</v>
      </c>
      <c r="AO321" s="39">
        <v>0.23</v>
      </c>
      <c r="AP321" s="39">
        <v>0.08</v>
      </c>
      <c r="AQ321" s="39">
        <v>0.62</v>
      </c>
      <c r="AR321" s="39">
        <v>0.31</v>
      </c>
      <c r="AS321" s="39">
        <v>0.62</v>
      </c>
      <c r="AT321" s="39">
        <v>0.23</v>
      </c>
      <c r="AU321" s="39">
        <v>0.23</v>
      </c>
      <c r="AV321" s="39">
        <v>0.23</v>
      </c>
      <c r="AW321" s="39">
        <v>0.31</v>
      </c>
      <c r="AX321" s="39">
        <v>0.38</v>
      </c>
      <c r="AY321" s="39">
        <v>0.54</v>
      </c>
      <c r="AZ321" s="39">
        <v>0.46</v>
      </c>
      <c r="BA321" s="39">
        <v>0.08</v>
      </c>
      <c r="BB321" s="39">
        <v>0.54</v>
      </c>
      <c r="BC321" s="39">
        <v>0.31</v>
      </c>
      <c r="BD321" s="39">
        <v>0.31</v>
      </c>
      <c r="BE321" s="39">
        <v>0.85</v>
      </c>
      <c r="BF321" s="39">
        <v>0.62</v>
      </c>
      <c r="BG321" s="39">
        <v>0.46</v>
      </c>
      <c r="BH321" s="39">
        <v>0.15</v>
      </c>
      <c r="BI321" s="39">
        <v>0.54</v>
      </c>
      <c r="BJ321" s="39">
        <v>0.38</v>
      </c>
      <c r="BK321" s="39">
        <v>0.69</v>
      </c>
      <c r="BL321" s="39">
        <v>0.54</v>
      </c>
      <c r="BM321" s="39">
        <v>0.69</v>
      </c>
      <c r="BN321" s="39">
        <v>0.46</v>
      </c>
      <c r="BO321" s="39">
        <v>0.23</v>
      </c>
      <c r="BP321" s="39">
        <v>0.69</v>
      </c>
      <c r="BQ321" s="39">
        <v>0.69</v>
      </c>
      <c r="BR321" s="39">
        <v>0.38</v>
      </c>
      <c r="BS321" s="39">
        <v>0.31</v>
      </c>
      <c r="BT321" s="39">
        <v>0.15</v>
      </c>
      <c r="BU321" s="39">
        <v>0.69</v>
      </c>
      <c r="BV321" s="39">
        <v>0.54</v>
      </c>
      <c r="BW321" s="39">
        <v>0.62</v>
      </c>
      <c r="BX321" s="39">
        <v>0.31</v>
      </c>
      <c r="BY321" s="39">
        <v>0.77</v>
      </c>
      <c r="BZ321" s="39">
        <v>0.69</v>
      </c>
      <c r="CA321" s="39">
        <v>0.23</v>
      </c>
      <c r="CB321" s="39">
        <v>0.15</v>
      </c>
      <c r="CC321" s="39">
        <v>0.28999999999999998</v>
      </c>
      <c r="CD321" s="39">
        <v>0.34</v>
      </c>
      <c r="CE321" s="39">
        <v>0.48</v>
      </c>
      <c r="CF321" s="39">
        <v>0.45</v>
      </c>
    </row>
    <row r="322" spans="1:84" x14ac:dyDescent="0.25">
      <c r="A322" s="31" t="str">
        <f t="shared" si="4"/>
        <v>CENTRO MUNICIPAL DE EDUCACAO BASICA PROFESSORA LIVIA LORENE BUENO MAIA5º anoA AP 24</v>
      </c>
      <c r="B322" s="31" t="s">
        <v>224</v>
      </c>
      <c r="C322" s="31" t="s">
        <v>224</v>
      </c>
      <c r="D322" s="31" t="s">
        <v>226</v>
      </c>
      <c r="E322" s="31" t="s">
        <v>217</v>
      </c>
      <c r="F322" s="31" t="s">
        <v>530</v>
      </c>
      <c r="G322" s="42">
        <v>2</v>
      </c>
      <c r="H322" s="42">
        <v>2</v>
      </c>
      <c r="I322" s="42">
        <v>2</v>
      </c>
      <c r="J322" s="42">
        <v>2</v>
      </c>
      <c r="K322" s="39">
        <v>0.5</v>
      </c>
      <c r="L322" s="39">
        <v>0</v>
      </c>
      <c r="M322" s="39">
        <v>1</v>
      </c>
      <c r="N322" s="39">
        <v>0</v>
      </c>
      <c r="O322" s="39">
        <v>0</v>
      </c>
      <c r="P322" s="39">
        <v>0.5</v>
      </c>
      <c r="Q322" s="39">
        <v>0.5</v>
      </c>
      <c r="R322" s="39">
        <v>0.5</v>
      </c>
      <c r="S322" s="39">
        <v>0</v>
      </c>
      <c r="T322" s="39">
        <v>0</v>
      </c>
      <c r="U322" s="39">
        <v>0.5</v>
      </c>
      <c r="V322" s="39">
        <v>0</v>
      </c>
      <c r="W322" s="39">
        <v>0.5</v>
      </c>
      <c r="X322" s="39">
        <v>0.5</v>
      </c>
      <c r="Y322" s="39">
        <v>0.5</v>
      </c>
      <c r="Z322" s="39">
        <v>0</v>
      </c>
      <c r="AA322" s="39">
        <v>0.5</v>
      </c>
      <c r="AB322" s="39">
        <v>0</v>
      </c>
      <c r="AC322" s="39">
        <v>0.5</v>
      </c>
      <c r="AD322" s="39">
        <v>0.5</v>
      </c>
      <c r="AE322" s="39">
        <v>0.5</v>
      </c>
      <c r="AF322" s="39">
        <v>0.5</v>
      </c>
      <c r="AG322" s="39">
        <v>0.5</v>
      </c>
      <c r="AH322" s="39">
        <v>0.5</v>
      </c>
      <c r="AI322" s="39">
        <v>0.5</v>
      </c>
      <c r="AJ322" s="39">
        <v>0.5</v>
      </c>
      <c r="AK322" s="39">
        <v>1</v>
      </c>
      <c r="AL322" s="39">
        <v>0.5</v>
      </c>
      <c r="AM322" s="39">
        <v>0</v>
      </c>
      <c r="AN322" s="39">
        <v>0.5</v>
      </c>
      <c r="AO322" s="39">
        <v>0</v>
      </c>
      <c r="AP322" s="39">
        <v>0</v>
      </c>
      <c r="AQ322" s="39">
        <v>0.5</v>
      </c>
      <c r="AR322" s="39">
        <v>0.5</v>
      </c>
      <c r="AS322" s="39">
        <v>0.5</v>
      </c>
      <c r="AT322" s="39">
        <v>0.5</v>
      </c>
      <c r="AU322" s="39">
        <v>0</v>
      </c>
      <c r="AV322" s="39">
        <v>0.5</v>
      </c>
      <c r="AW322" s="39">
        <v>0.5</v>
      </c>
      <c r="AX322" s="39">
        <v>0.5</v>
      </c>
      <c r="AY322" s="39">
        <v>0</v>
      </c>
      <c r="AZ322" s="39">
        <v>0</v>
      </c>
      <c r="BA322" s="39">
        <v>0.5</v>
      </c>
      <c r="BB322" s="39">
        <v>0.5</v>
      </c>
      <c r="BC322" s="39">
        <v>0.5</v>
      </c>
      <c r="BD322" s="39">
        <v>0.5</v>
      </c>
      <c r="BE322" s="39">
        <v>1</v>
      </c>
      <c r="BF322" s="39">
        <v>0.5</v>
      </c>
      <c r="BG322" s="39">
        <v>0</v>
      </c>
      <c r="BH322" s="39">
        <v>0</v>
      </c>
      <c r="BI322" s="39">
        <v>0</v>
      </c>
      <c r="BJ322" s="39">
        <v>0</v>
      </c>
      <c r="BK322" s="39">
        <v>1</v>
      </c>
      <c r="BL322" s="39">
        <v>0.5</v>
      </c>
      <c r="BM322" s="39">
        <v>0</v>
      </c>
      <c r="BN322" s="39">
        <v>0</v>
      </c>
      <c r="BO322" s="39">
        <v>0</v>
      </c>
      <c r="BP322" s="39">
        <v>1</v>
      </c>
      <c r="BQ322" s="39">
        <v>0.5</v>
      </c>
      <c r="BR322" s="39">
        <v>1</v>
      </c>
      <c r="BS322" s="39">
        <v>0.5</v>
      </c>
      <c r="BT322" s="39">
        <v>0</v>
      </c>
      <c r="BU322" s="39">
        <v>0.5</v>
      </c>
      <c r="BV322" s="39">
        <v>0.5</v>
      </c>
      <c r="BW322" s="39">
        <v>0</v>
      </c>
      <c r="BX322" s="39">
        <v>0</v>
      </c>
      <c r="BY322" s="39">
        <v>0</v>
      </c>
      <c r="BZ322" s="39">
        <v>0.5</v>
      </c>
      <c r="CA322" s="39">
        <v>1</v>
      </c>
      <c r="CB322" s="39">
        <v>0.5</v>
      </c>
      <c r="CC322" s="39">
        <v>0.33</v>
      </c>
      <c r="CD322" s="39">
        <v>0.43</v>
      </c>
      <c r="CE322" s="39">
        <v>0.38</v>
      </c>
      <c r="CF322" s="39">
        <v>0.35</v>
      </c>
    </row>
    <row r="323" spans="1:84" x14ac:dyDescent="0.25">
      <c r="A323" s="31" t="str">
        <f t="shared" si="4"/>
        <v>ESCOLA MUNICIPAL E CRECHE JARDIM BEIJA FLOR5º anoC</v>
      </c>
      <c r="B323" s="31" t="s">
        <v>92</v>
      </c>
      <c r="C323" s="31" t="s">
        <v>364</v>
      </c>
      <c r="D323" s="31" t="s">
        <v>365</v>
      </c>
      <c r="E323" s="31" t="s">
        <v>217</v>
      </c>
      <c r="F323" s="31" t="s">
        <v>102</v>
      </c>
      <c r="G323" s="42">
        <v>20</v>
      </c>
      <c r="H323" s="42">
        <v>20</v>
      </c>
      <c r="I323" s="42">
        <v>20</v>
      </c>
      <c r="J323" s="42">
        <v>20</v>
      </c>
      <c r="K323" s="39">
        <v>0.25</v>
      </c>
      <c r="L323" s="39">
        <v>0.2</v>
      </c>
      <c r="M323" s="39">
        <v>0.1</v>
      </c>
      <c r="N323" s="39">
        <v>0.3</v>
      </c>
      <c r="O323" s="39">
        <v>0.2</v>
      </c>
      <c r="P323" s="39">
        <v>0.2</v>
      </c>
      <c r="Q323" s="39">
        <v>0.5</v>
      </c>
      <c r="R323" s="39">
        <v>0.25</v>
      </c>
      <c r="S323" s="39">
        <v>0.2</v>
      </c>
      <c r="T323" s="39">
        <v>0.4</v>
      </c>
      <c r="U323" s="39">
        <v>0.5</v>
      </c>
      <c r="V323" s="39">
        <v>0.3</v>
      </c>
      <c r="W323" s="39">
        <v>0.35</v>
      </c>
      <c r="X323" s="39">
        <v>0.35</v>
      </c>
      <c r="Y323" s="39">
        <v>0.4</v>
      </c>
      <c r="Z323" s="39">
        <v>0.2</v>
      </c>
      <c r="AA323" s="39">
        <v>0.3</v>
      </c>
      <c r="AB323" s="39">
        <v>0.2</v>
      </c>
      <c r="AC323" s="39">
        <v>0.15</v>
      </c>
      <c r="AD323" s="39">
        <v>0.3</v>
      </c>
      <c r="AE323" s="39">
        <v>0.3</v>
      </c>
      <c r="AF323" s="39">
        <v>0.65</v>
      </c>
      <c r="AG323" s="39">
        <v>0.15</v>
      </c>
      <c r="AH323" s="39">
        <v>0.25</v>
      </c>
      <c r="AI323" s="39">
        <v>0.45</v>
      </c>
      <c r="AJ323" s="39">
        <v>0.55000000000000004</v>
      </c>
      <c r="AK323" s="39">
        <v>0.25</v>
      </c>
      <c r="AL323" s="39">
        <v>0.4</v>
      </c>
      <c r="AM323" s="39">
        <v>0.3</v>
      </c>
      <c r="AN323" s="39">
        <v>0.25</v>
      </c>
      <c r="AO323" s="39">
        <v>0.2</v>
      </c>
      <c r="AP323" s="39">
        <v>0.1</v>
      </c>
      <c r="AQ323" s="39">
        <v>0.3</v>
      </c>
      <c r="AR323" s="39">
        <v>0.35</v>
      </c>
      <c r="AS323" s="39">
        <v>0.35</v>
      </c>
      <c r="AT323" s="39">
        <v>0.1</v>
      </c>
      <c r="AU323" s="39">
        <v>0.35</v>
      </c>
      <c r="AV323" s="39">
        <v>0.3</v>
      </c>
      <c r="AW323" s="39">
        <v>0</v>
      </c>
      <c r="AX323" s="39">
        <v>0.3</v>
      </c>
      <c r="AY323" s="39">
        <v>0.35</v>
      </c>
      <c r="AZ323" s="39">
        <v>0.35</v>
      </c>
      <c r="BA323" s="39">
        <v>0.15</v>
      </c>
      <c r="BB323" s="39">
        <v>0.5</v>
      </c>
      <c r="BC323" s="39">
        <v>0.35</v>
      </c>
      <c r="BD323" s="39">
        <v>0.55000000000000004</v>
      </c>
      <c r="BE323" s="39">
        <v>0.6</v>
      </c>
      <c r="BF323" s="39">
        <v>0.25</v>
      </c>
      <c r="BG323" s="39">
        <v>0.5</v>
      </c>
      <c r="BH323" s="39">
        <v>0.25</v>
      </c>
      <c r="BI323" s="39">
        <v>0.65</v>
      </c>
      <c r="BJ323" s="39">
        <v>0.4</v>
      </c>
      <c r="BK323" s="39">
        <v>0.65</v>
      </c>
      <c r="BL323" s="39">
        <v>0.3</v>
      </c>
      <c r="BM323" s="39">
        <v>0.5</v>
      </c>
      <c r="BN323" s="39">
        <v>0.2</v>
      </c>
      <c r="BO323" s="39">
        <v>0.1</v>
      </c>
      <c r="BP323" s="39">
        <v>0.75</v>
      </c>
      <c r="BQ323" s="39">
        <v>0.35</v>
      </c>
      <c r="BR323" s="39">
        <v>0.4</v>
      </c>
      <c r="BS323" s="39">
        <v>0.2</v>
      </c>
      <c r="BT323" s="39">
        <v>0.25</v>
      </c>
      <c r="BU323" s="39">
        <v>0.6</v>
      </c>
      <c r="BV323" s="39">
        <v>0.35</v>
      </c>
      <c r="BW323" s="39">
        <v>0.15</v>
      </c>
      <c r="BX323" s="39">
        <v>0.1</v>
      </c>
      <c r="BY323" s="39">
        <v>0.35</v>
      </c>
      <c r="BZ323" s="39">
        <v>0.35</v>
      </c>
      <c r="CA323" s="39">
        <v>0.2</v>
      </c>
      <c r="CB323" s="39">
        <v>0.2</v>
      </c>
      <c r="CC323" s="39">
        <v>0.28000000000000003</v>
      </c>
      <c r="CD323" s="39">
        <v>0.3</v>
      </c>
      <c r="CE323" s="39">
        <v>0.41</v>
      </c>
      <c r="CF323" s="39">
        <v>0.28000000000000003</v>
      </c>
    </row>
    <row r="324" spans="1:84" x14ac:dyDescent="0.25">
      <c r="A324" s="31" t="str">
        <f t="shared" si="4"/>
        <v>ESC MUL DE 1º GRAU PROF MARIA DE LOURDES MILHOMEM FERNANDES5º anoD</v>
      </c>
      <c r="B324" s="31" t="s">
        <v>166</v>
      </c>
      <c r="C324" s="31" t="s">
        <v>166</v>
      </c>
      <c r="D324" s="31" t="s">
        <v>167</v>
      </c>
      <c r="E324" s="31" t="s">
        <v>217</v>
      </c>
      <c r="F324" s="31" t="s">
        <v>103</v>
      </c>
      <c r="G324" s="42">
        <v>23</v>
      </c>
      <c r="H324" s="42">
        <v>23</v>
      </c>
      <c r="I324" s="42">
        <v>23</v>
      </c>
      <c r="J324" s="42">
        <v>23</v>
      </c>
      <c r="K324" s="39">
        <v>0.09</v>
      </c>
      <c r="L324" s="39">
        <v>0.26</v>
      </c>
      <c r="M324" s="39">
        <v>0.17</v>
      </c>
      <c r="N324" s="39">
        <v>0.22</v>
      </c>
      <c r="O324" s="39">
        <v>0.3</v>
      </c>
      <c r="P324" s="39">
        <v>0.09</v>
      </c>
      <c r="Q324" s="39">
        <v>0.13</v>
      </c>
      <c r="R324" s="39">
        <v>0.35</v>
      </c>
      <c r="S324" s="39">
        <v>0.43</v>
      </c>
      <c r="T324" s="39">
        <v>0.3</v>
      </c>
      <c r="U324" s="39">
        <v>0.3</v>
      </c>
      <c r="V324" s="39">
        <v>0.22</v>
      </c>
      <c r="W324" s="39">
        <v>0.26</v>
      </c>
      <c r="X324" s="39">
        <v>0.52</v>
      </c>
      <c r="Y324" s="39">
        <v>0.22</v>
      </c>
      <c r="Z324" s="39">
        <v>0.17</v>
      </c>
      <c r="AA324" s="39">
        <v>0.3</v>
      </c>
      <c r="AB324" s="39">
        <v>0.3</v>
      </c>
      <c r="AC324" s="39">
        <v>0.26</v>
      </c>
      <c r="AD324" s="39">
        <v>0.43</v>
      </c>
      <c r="AE324" s="39">
        <v>0.26</v>
      </c>
      <c r="AF324" s="39">
        <v>0.52</v>
      </c>
      <c r="AG324" s="39">
        <v>0.04</v>
      </c>
      <c r="AH324" s="39">
        <v>0.22</v>
      </c>
      <c r="AI324" s="39">
        <v>0.22</v>
      </c>
      <c r="AJ324" s="39">
        <v>0.3</v>
      </c>
      <c r="AK324" s="39">
        <v>0.3</v>
      </c>
      <c r="AL324" s="39">
        <v>0.3</v>
      </c>
      <c r="AM324" s="39">
        <v>0.39</v>
      </c>
      <c r="AN324" s="39">
        <v>0.22</v>
      </c>
      <c r="AO324" s="39">
        <v>0.09</v>
      </c>
      <c r="AP324" s="39">
        <v>0</v>
      </c>
      <c r="AQ324" s="39">
        <v>0.22</v>
      </c>
      <c r="AR324" s="39">
        <v>0.26</v>
      </c>
      <c r="AS324" s="39">
        <v>0.48</v>
      </c>
      <c r="AT324" s="39">
        <v>0.09</v>
      </c>
      <c r="AU324" s="39">
        <v>0.09</v>
      </c>
      <c r="AV324" s="39">
        <v>0.22</v>
      </c>
      <c r="AW324" s="39">
        <v>0.09</v>
      </c>
      <c r="AX324" s="39">
        <v>0.26</v>
      </c>
      <c r="AY324" s="39">
        <v>0.13</v>
      </c>
      <c r="AZ324" s="39">
        <v>0.22</v>
      </c>
      <c r="BA324" s="39">
        <v>0.17</v>
      </c>
      <c r="BB324" s="39">
        <v>0.26</v>
      </c>
      <c r="BC324" s="39">
        <v>0.17</v>
      </c>
      <c r="BD324" s="39">
        <v>0.3</v>
      </c>
      <c r="BE324" s="39">
        <v>0.17</v>
      </c>
      <c r="BF324" s="39">
        <v>0.22</v>
      </c>
      <c r="BG324" s="39">
        <v>0.13</v>
      </c>
      <c r="BH324" s="39">
        <v>0</v>
      </c>
      <c r="BI324" s="39">
        <v>0.22</v>
      </c>
      <c r="BJ324" s="39">
        <v>0.17</v>
      </c>
      <c r="BK324" s="39">
        <v>0.35</v>
      </c>
      <c r="BL324" s="39">
        <v>0.13</v>
      </c>
      <c r="BM324" s="39">
        <v>0.17</v>
      </c>
      <c r="BN324" s="39">
        <v>0.09</v>
      </c>
      <c r="BO324" s="39">
        <v>0.09</v>
      </c>
      <c r="BP324" s="39">
        <v>0.3</v>
      </c>
      <c r="BQ324" s="39">
        <v>0.39</v>
      </c>
      <c r="BR324" s="39">
        <v>0.17</v>
      </c>
      <c r="BS324" s="39">
        <v>0.13</v>
      </c>
      <c r="BT324" s="39">
        <v>0.09</v>
      </c>
      <c r="BU324" s="39">
        <v>0.3</v>
      </c>
      <c r="BV324" s="39">
        <v>0.22</v>
      </c>
      <c r="BW324" s="39">
        <v>0.04</v>
      </c>
      <c r="BX324" s="39">
        <v>0.13</v>
      </c>
      <c r="BY324" s="39">
        <v>0.17</v>
      </c>
      <c r="BZ324" s="39">
        <v>0.13</v>
      </c>
      <c r="CA324" s="39">
        <v>0.22</v>
      </c>
      <c r="CB324" s="39">
        <v>0.04</v>
      </c>
      <c r="CC324" s="39">
        <v>0.27</v>
      </c>
      <c r="CD324" s="39">
        <v>0.23</v>
      </c>
      <c r="CE324" s="39">
        <v>0.19</v>
      </c>
      <c r="CF324" s="39">
        <v>0.15</v>
      </c>
    </row>
    <row r="325" spans="1:84" x14ac:dyDescent="0.25">
      <c r="A325" s="31" t="str">
        <f t="shared" si="4"/>
        <v>ESCOLA MUN MIMOSA5º ano52.01</v>
      </c>
      <c r="B325" s="31" t="s">
        <v>258</v>
      </c>
      <c r="C325" s="31" t="s">
        <v>262</v>
      </c>
      <c r="D325" s="31" t="s">
        <v>531</v>
      </c>
      <c r="E325" s="31" t="s">
        <v>217</v>
      </c>
      <c r="F325" s="31" t="s">
        <v>312</v>
      </c>
      <c r="G325" s="43">
        <v>5</v>
      </c>
      <c r="H325" s="43">
        <v>5</v>
      </c>
      <c r="I325" s="43">
        <v>5</v>
      </c>
      <c r="J325" s="43">
        <v>5</v>
      </c>
      <c r="K325" s="39">
        <v>0</v>
      </c>
      <c r="L325" s="39">
        <v>0.2</v>
      </c>
      <c r="M325" s="39">
        <v>0.4</v>
      </c>
      <c r="N325" s="39">
        <v>0.2</v>
      </c>
      <c r="O325" s="39">
        <v>0</v>
      </c>
      <c r="P325" s="39">
        <v>0.4</v>
      </c>
      <c r="Q325" s="39">
        <v>0.4</v>
      </c>
      <c r="R325" s="39">
        <v>0.2</v>
      </c>
      <c r="S325" s="39">
        <v>0.6</v>
      </c>
      <c r="T325" s="39">
        <v>0</v>
      </c>
      <c r="U325" s="39">
        <v>0.4</v>
      </c>
      <c r="V325" s="39">
        <v>0.4</v>
      </c>
      <c r="W325" s="39">
        <v>0.4</v>
      </c>
      <c r="X325" s="39">
        <v>0.8</v>
      </c>
      <c r="Y325" s="39">
        <v>0.6</v>
      </c>
      <c r="Z325" s="39">
        <v>0.4</v>
      </c>
      <c r="AA325" s="39">
        <v>0.2</v>
      </c>
      <c r="AB325" s="39">
        <v>0.2</v>
      </c>
      <c r="AC325" s="39">
        <v>0</v>
      </c>
      <c r="AD325" s="39">
        <v>0.2</v>
      </c>
      <c r="AE325" s="39">
        <v>0.4</v>
      </c>
      <c r="AF325" s="39">
        <v>0.4</v>
      </c>
      <c r="AG325" s="39">
        <v>0.2</v>
      </c>
      <c r="AH325" s="39">
        <v>0</v>
      </c>
      <c r="AI325" s="39">
        <v>0.2</v>
      </c>
      <c r="AJ325" s="39">
        <v>0.4</v>
      </c>
      <c r="AK325" s="39">
        <v>0</v>
      </c>
      <c r="AL325" s="39">
        <v>0.2</v>
      </c>
      <c r="AM325" s="39">
        <v>0.8</v>
      </c>
      <c r="AN325" s="39">
        <v>0.4</v>
      </c>
      <c r="AO325" s="39">
        <v>0.2</v>
      </c>
      <c r="AP325" s="39">
        <v>0.4</v>
      </c>
      <c r="AQ325" s="39">
        <v>0.6</v>
      </c>
      <c r="AR325" s="39">
        <v>0.2</v>
      </c>
      <c r="AS325" s="39">
        <v>0.4</v>
      </c>
      <c r="AT325" s="39">
        <v>0</v>
      </c>
      <c r="AU325" s="39">
        <v>0.2</v>
      </c>
      <c r="AV325" s="39">
        <v>0</v>
      </c>
      <c r="AW325" s="39">
        <v>0</v>
      </c>
      <c r="AX325" s="39">
        <v>0</v>
      </c>
      <c r="AY325" s="39">
        <v>0</v>
      </c>
      <c r="AZ325" s="39">
        <v>0.4</v>
      </c>
      <c r="BA325" s="39">
        <v>0</v>
      </c>
      <c r="BB325" s="39">
        <v>0.4</v>
      </c>
      <c r="BC325" s="39">
        <v>0.4</v>
      </c>
      <c r="BD325" s="39">
        <v>0.6</v>
      </c>
      <c r="BE325" s="39">
        <v>0.4</v>
      </c>
      <c r="BF325" s="39">
        <v>0.4</v>
      </c>
      <c r="BG325" s="39">
        <v>0.2</v>
      </c>
      <c r="BH325" s="39">
        <v>0</v>
      </c>
      <c r="BI325" s="39">
        <v>0.2</v>
      </c>
      <c r="BJ325" s="39">
        <v>0</v>
      </c>
      <c r="BK325" s="39">
        <v>0.2</v>
      </c>
      <c r="BL325" s="39">
        <v>0.2</v>
      </c>
      <c r="BM325" s="39">
        <v>0.2</v>
      </c>
      <c r="BN325" s="39">
        <v>0.4</v>
      </c>
      <c r="BO325" s="39">
        <v>0.6</v>
      </c>
      <c r="BP325" s="39">
        <v>0.6</v>
      </c>
      <c r="BQ325" s="39">
        <v>0.2</v>
      </c>
      <c r="BR325" s="39">
        <v>0.4</v>
      </c>
      <c r="BS325" s="39">
        <v>0.2</v>
      </c>
      <c r="BT325" s="39">
        <v>0.2</v>
      </c>
      <c r="BU325" s="39">
        <v>0.6</v>
      </c>
      <c r="BV325" s="39">
        <v>0.8</v>
      </c>
      <c r="BW325" s="39">
        <v>0.6</v>
      </c>
      <c r="BX325" s="39">
        <v>0</v>
      </c>
      <c r="BY325" s="39">
        <v>0</v>
      </c>
      <c r="BZ325" s="39">
        <v>0.2</v>
      </c>
      <c r="CA325" s="39">
        <v>0.2</v>
      </c>
      <c r="CB325" s="39">
        <v>0.2</v>
      </c>
      <c r="CC325" s="39">
        <v>0.3</v>
      </c>
      <c r="CD325" s="39">
        <v>0.25</v>
      </c>
      <c r="CE325" s="39">
        <v>0.28999999999999998</v>
      </c>
      <c r="CF325" s="39">
        <v>0.3</v>
      </c>
    </row>
    <row r="326" spans="1:84" x14ac:dyDescent="0.25">
      <c r="A326" s="31" t="str">
        <f t="shared" ref="A326:A389" si="5">D326&amp;E326&amp;F326</f>
        <v>CENTRO MUNICIPAL DE EDUCACAO BASICA PROFESSORA LIVIA LORENE BUENO MAIA5º anoB AP</v>
      </c>
      <c r="B326" s="31" t="s">
        <v>224</v>
      </c>
      <c r="C326" s="31" t="s">
        <v>224</v>
      </c>
      <c r="D326" s="31" t="s">
        <v>226</v>
      </c>
      <c r="E326" s="31" t="s">
        <v>217</v>
      </c>
      <c r="F326" s="31" t="s">
        <v>532</v>
      </c>
      <c r="G326" s="43">
        <v>19</v>
      </c>
      <c r="H326" s="43">
        <v>19</v>
      </c>
      <c r="I326" s="43">
        <v>19</v>
      </c>
      <c r="J326" s="43">
        <v>19</v>
      </c>
      <c r="K326" s="39">
        <v>0.26</v>
      </c>
      <c r="L326" s="39">
        <v>0.26</v>
      </c>
      <c r="M326" s="39">
        <v>0.32</v>
      </c>
      <c r="N326" s="39">
        <v>0.21</v>
      </c>
      <c r="O326" s="39">
        <v>0.37</v>
      </c>
      <c r="P326" s="39">
        <v>0.16</v>
      </c>
      <c r="Q326" s="39">
        <v>0.47</v>
      </c>
      <c r="R326" s="39">
        <v>0.32</v>
      </c>
      <c r="S326" s="39">
        <v>0.42</v>
      </c>
      <c r="T326" s="39">
        <v>0.53</v>
      </c>
      <c r="U326" s="39">
        <v>0.79</v>
      </c>
      <c r="V326" s="39">
        <v>0.37</v>
      </c>
      <c r="W326" s="39">
        <v>0.53</v>
      </c>
      <c r="X326" s="39">
        <v>0.53</v>
      </c>
      <c r="Y326" s="39">
        <v>0.42</v>
      </c>
      <c r="Z326" s="39">
        <v>0.32</v>
      </c>
      <c r="AA326" s="39">
        <v>0.26</v>
      </c>
      <c r="AB326" s="39">
        <v>0.05</v>
      </c>
      <c r="AC326" s="39">
        <v>0.26</v>
      </c>
      <c r="AD326" s="39">
        <v>0.47</v>
      </c>
      <c r="AE326" s="39">
        <v>0.37</v>
      </c>
      <c r="AF326" s="39">
        <v>0.68</v>
      </c>
      <c r="AG326" s="39">
        <v>0.21</v>
      </c>
      <c r="AH326" s="39">
        <v>0.11</v>
      </c>
      <c r="AI326" s="39">
        <v>0.32</v>
      </c>
      <c r="AJ326" s="39">
        <v>0.21</v>
      </c>
      <c r="AK326" s="39">
        <v>0.32</v>
      </c>
      <c r="AL326" s="39">
        <v>0.53</v>
      </c>
      <c r="AM326" s="39">
        <v>0.47</v>
      </c>
      <c r="AN326" s="39">
        <v>0.42</v>
      </c>
      <c r="AO326" s="39">
        <v>0.16</v>
      </c>
      <c r="AP326" s="39">
        <v>0.26</v>
      </c>
      <c r="AQ326" s="39">
        <v>0.11</v>
      </c>
      <c r="AR326" s="39">
        <v>0.26</v>
      </c>
      <c r="AS326" s="39">
        <v>0.42</v>
      </c>
      <c r="AT326" s="39">
        <v>0.11</v>
      </c>
      <c r="AU326" s="39">
        <v>0.42</v>
      </c>
      <c r="AV326" s="39">
        <v>0.37</v>
      </c>
      <c r="AW326" s="39">
        <v>0.11</v>
      </c>
      <c r="AX326" s="39">
        <v>0.57999999999999996</v>
      </c>
      <c r="AY326" s="39">
        <v>0.11</v>
      </c>
      <c r="AZ326" s="39">
        <v>0.16</v>
      </c>
      <c r="BA326" s="39">
        <v>0.11</v>
      </c>
      <c r="BB326" s="39">
        <v>0.63</v>
      </c>
      <c r="BC326" s="39">
        <v>0.26</v>
      </c>
      <c r="BD326" s="39">
        <v>0.63</v>
      </c>
      <c r="BE326" s="39">
        <v>0.74</v>
      </c>
      <c r="BF326" s="39">
        <v>0.42</v>
      </c>
      <c r="BG326" s="39">
        <v>0.32</v>
      </c>
      <c r="BH326" s="39">
        <v>0.11</v>
      </c>
      <c r="BI326" s="39">
        <v>0.32</v>
      </c>
      <c r="BJ326" s="39">
        <v>0.26</v>
      </c>
      <c r="BK326" s="39">
        <v>0.57999999999999996</v>
      </c>
      <c r="BL326" s="39">
        <v>0.57999999999999996</v>
      </c>
      <c r="BM326" s="39">
        <v>0.26</v>
      </c>
      <c r="BN326" s="39">
        <v>0.47</v>
      </c>
      <c r="BO326" s="39">
        <v>0.16</v>
      </c>
      <c r="BP326" s="39">
        <v>0.53</v>
      </c>
      <c r="BQ326" s="39">
        <v>0.42</v>
      </c>
      <c r="BR326" s="39">
        <v>0.47</v>
      </c>
      <c r="BS326" s="39">
        <v>0.32</v>
      </c>
      <c r="BT326" s="39">
        <v>0.11</v>
      </c>
      <c r="BU326" s="39">
        <v>0.47</v>
      </c>
      <c r="BV326" s="39">
        <v>0.37</v>
      </c>
      <c r="BW326" s="39">
        <v>0.21</v>
      </c>
      <c r="BX326" s="39">
        <v>0.11</v>
      </c>
      <c r="BY326" s="39">
        <v>0.11</v>
      </c>
      <c r="BZ326" s="39">
        <v>0.37</v>
      </c>
      <c r="CA326" s="39">
        <v>0.16</v>
      </c>
      <c r="CB326" s="39">
        <v>0.05</v>
      </c>
      <c r="CC326" s="39">
        <v>0.37</v>
      </c>
      <c r="CD326" s="39">
        <v>0.32</v>
      </c>
      <c r="CE326" s="39">
        <v>0.38</v>
      </c>
      <c r="CF326" s="39">
        <v>0.23</v>
      </c>
    </row>
    <row r="327" spans="1:84" x14ac:dyDescent="0.25">
      <c r="A327" s="31" t="str">
        <f t="shared" si="5"/>
        <v>CENTRO MUNICIPAL DE EDUCACAO BASICA PROFESSORA LIVIA LORENE BUENO MAIA5º ano5º ANO C AP</v>
      </c>
      <c r="B327" s="31" t="s">
        <v>224</v>
      </c>
      <c r="C327" s="31" t="s">
        <v>224</v>
      </c>
      <c r="D327" s="31" t="s">
        <v>226</v>
      </c>
      <c r="E327" s="31" t="s">
        <v>217</v>
      </c>
      <c r="F327" s="31" t="s">
        <v>533</v>
      </c>
      <c r="G327" s="42">
        <v>11</v>
      </c>
      <c r="H327" s="42">
        <v>11</v>
      </c>
      <c r="I327" s="42">
        <v>11</v>
      </c>
      <c r="J327" s="42">
        <v>11</v>
      </c>
      <c r="K327" s="39">
        <v>0.09</v>
      </c>
      <c r="L327" s="39">
        <v>0.18</v>
      </c>
      <c r="M327" s="39">
        <v>0.36</v>
      </c>
      <c r="N327" s="39">
        <v>0.27</v>
      </c>
      <c r="O327" s="39">
        <v>0.36</v>
      </c>
      <c r="P327" s="39">
        <v>0.09</v>
      </c>
      <c r="Q327" s="39">
        <v>0.45</v>
      </c>
      <c r="R327" s="39">
        <v>0.36</v>
      </c>
      <c r="S327" s="39">
        <v>0.18</v>
      </c>
      <c r="T327" s="39">
        <v>0.73</v>
      </c>
      <c r="U327" s="39">
        <v>0.55000000000000004</v>
      </c>
      <c r="V327" s="39">
        <v>0.36</v>
      </c>
      <c r="W327" s="39">
        <v>0.27</v>
      </c>
      <c r="X327" s="39">
        <v>0.55000000000000004</v>
      </c>
      <c r="Y327" s="39">
        <v>0.36</v>
      </c>
      <c r="Z327" s="39">
        <v>0.09</v>
      </c>
      <c r="AA327" s="39">
        <v>0.27</v>
      </c>
      <c r="AB327" s="39">
        <v>0.36</v>
      </c>
      <c r="AC327" s="39">
        <v>0.27</v>
      </c>
      <c r="AD327" s="39">
        <v>0.73</v>
      </c>
      <c r="AE327" s="39">
        <v>0.55000000000000004</v>
      </c>
      <c r="AF327" s="39">
        <v>0.73</v>
      </c>
      <c r="AG327" s="39">
        <v>0.27</v>
      </c>
      <c r="AH327" s="39">
        <v>0.27</v>
      </c>
      <c r="AI327" s="39">
        <v>0.55000000000000004</v>
      </c>
      <c r="AJ327" s="39">
        <v>0.45</v>
      </c>
      <c r="AK327" s="39">
        <v>0.45</v>
      </c>
      <c r="AL327" s="39">
        <v>0.82</v>
      </c>
      <c r="AM327" s="39">
        <v>0.64</v>
      </c>
      <c r="AN327" s="39">
        <v>0.27</v>
      </c>
      <c r="AO327" s="39">
        <v>0.27</v>
      </c>
      <c r="AP327" s="39">
        <v>0.18</v>
      </c>
      <c r="AQ327" s="39">
        <v>0.45</v>
      </c>
      <c r="AR327" s="39">
        <v>0.45</v>
      </c>
      <c r="AS327" s="39">
        <v>0.73</v>
      </c>
      <c r="AT327" s="39">
        <v>0.09</v>
      </c>
      <c r="AU327" s="39">
        <v>0.45</v>
      </c>
      <c r="AV327" s="39">
        <v>0.45</v>
      </c>
      <c r="AW327" s="39">
        <v>0.36</v>
      </c>
      <c r="AX327" s="39">
        <v>0.64</v>
      </c>
      <c r="AY327" s="39">
        <v>0.18</v>
      </c>
      <c r="AZ327" s="39">
        <v>0.27</v>
      </c>
      <c r="BA327" s="39">
        <v>0.18</v>
      </c>
      <c r="BB327" s="39">
        <v>0.55000000000000004</v>
      </c>
      <c r="BC327" s="39">
        <v>0.55000000000000004</v>
      </c>
      <c r="BD327" s="39">
        <v>0.73</v>
      </c>
      <c r="BE327" s="39">
        <v>0.73</v>
      </c>
      <c r="BF327" s="39">
        <v>0.73</v>
      </c>
      <c r="BG327" s="39">
        <v>0.36</v>
      </c>
      <c r="BH327" s="39">
        <v>0</v>
      </c>
      <c r="BI327" s="39">
        <v>0.91</v>
      </c>
      <c r="BJ327" s="39">
        <v>0.45</v>
      </c>
      <c r="BK327" s="39">
        <v>0.55000000000000004</v>
      </c>
      <c r="BL327" s="39">
        <v>0.64</v>
      </c>
      <c r="BM327" s="39">
        <v>0.73</v>
      </c>
      <c r="BN327" s="39">
        <v>0.82</v>
      </c>
      <c r="BO327" s="39">
        <v>0.27</v>
      </c>
      <c r="BP327" s="39">
        <v>0.73</v>
      </c>
      <c r="BQ327" s="39">
        <v>0.36</v>
      </c>
      <c r="BR327" s="39">
        <v>0.18</v>
      </c>
      <c r="BS327" s="39">
        <v>0.45</v>
      </c>
      <c r="BT327" s="39">
        <v>0.45</v>
      </c>
      <c r="BU327" s="39">
        <v>0.55000000000000004</v>
      </c>
      <c r="BV327" s="39">
        <v>0.27</v>
      </c>
      <c r="BW327" s="39">
        <v>0.55000000000000004</v>
      </c>
      <c r="BX327" s="39">
        <v>0.18</v>
      </c>
      <c r="BY327" s="39">
        <v>0.27</v>
      </c>
      <c r="BZ327" s="39">
        <v>0.18</v>
      </c>
      <c r="CA327" s="39">
        <v>0.18</v>
      </c>
      <c r="CB327" s="39">
        <v>0.18</v>
      </c>
      <c r="CC327" s="39">
        <v>0.35</v>
      </c>
      <c r="CD327" s="39">
        <v>0.45</v>
      </c>
      <c r="CE327" s="39">
        <v>0.5</v>
      </c>
      <c r="CF327" s="39">
        <v>0.33</v>
      </c>
    </row>
    <row r="328" spans="1:84" x14ac:dyDescent="0.25">
      <c r="A328" s="31" t="str">
        <f t="shared" si="5"/>
        <v>ESCOLA MUNICIPAL JARBAS PASSARINHO5º anoA</v>
      </c>
      <c r="B328" s="31" t="s">
        <v>166</v>
      </c>
      <c r="C328" s="31" t="s">
        <v>215</v>
      </c>
      <c r="D328" s="31" t="s">
        <v>221</v>
      </c>
      <c r="E328" s="31" t="s">
        <v>217</v>
      </c>
      <c r="F328" s="31" t="s">
        <v>87</v>
      </c>
      <c r="G328" s="43">
        <v>14</v>
      </c>
      <c r="H328" s="43">
        <v>14</v>
      </c>
      <c r="I328" s="43">
        <v>13</v>
      </c>
      <c r="J328" s="43">
        <v>13</v>
      </c>
      <c r="K328" s="39">
        <v>0.14000000000000001</v>
      </c>
      <c r="L328" s="39">
        <v>0</v>
      </c>
      <c r="M328" s="39">
        <v>0.14000000000000001</v>
      </c>
      <c r="N328" s="39">
        <v>0.36</v>
      </c>
      <c r="O328" s="39">
        <v>0.36</v>
      </c>
      <c r="P328" s="39">
        <v>0.21</v>
      </c>
      <c r="Q328" s="39">
        <v>0.21</v>
      </c>
      <c r="R328" s="39">
        <v>0.21</v>
      </c>
      <c r="S328" s="39">
        <v>0</v>
      </c>
      <c r="T328" s="39">
        <v>0.28999999999999998</v>
      </c>
      <c r="U328" s="39">
        <v>7.0000000000000007E-2</v>
      </c>
      <c r="V328" s="39">
        <v>0.21</v>
      </c>
      <c r="W328" s="39">
        <v>0.43</v>
      </c>
      <c r="X328" s="39">
        <v>0.56999999999999995</v>
      </c>
      <c r="Y328" s="39">
        <v>0.28999999999999998</v>
      </c>
      <c r="Z328" s="39">
        <v>0</v>
      </c>
      <c r="AA328" s="39">
        <v>0.36</v>
      </c>
      <c r="AB328" s="39">
        <v>0.14000000000000001</v>
      </c>
      <c r="AC328" s="39">
        <v>0.14000000000000001</v>
      </c>
      <c r="AD328" s="39">
        <v>0.28999999999999998</v>
      </c>
      <c r="AE328" s="39">
        <v>0.21</v>
      </c>
      <c r="AF328" s="39">
        <v>0.21</v>
      </c>
      <c r="AG328" s="39">
        <v>0.36</v>
      </c>
      <c r="AH328" s="39">
        <v>0.28999999999999998</v>
      </c>
      <c r="AI328" s="39">
        <v>0.36</v>
      </c>
      <c r="AJ328" s="39">
        <v>0.36</v>
      </c>
      <c r="AK328" s="39">
        <v>0.36</v>
      </c>
      <c r="AL328" s="39">
        <v>0.5</v>
      </c>
      <c r="AM328" s="39">
        <v>0.21</v>
      </c>
      <c r="AN328" s="39">
        <v>0.28999999999999998</v>
      </c>
      <c r="AO328" s="39">
        <v>0.28999999999999998</v>
      </c>
      <c r="AP328" s="39">
        <v>0.14000000000000001</v>
      </c>
      <c r="AQ328" s="39">
        <v>0.28999999999999998</v>
      </c>
      <c r="AR328" s="39">
        <v>0.36</v>
      </c>
      <c r="AS328" s="39">
        <v>0.21</v>
      </c>
      <c r="AT328" s="39">
        <v>0.43</v>
      </c>
      <c r="AU328" s="39">
        <v>0.28999999999999998</v>
      </c>
      <c r="AV328" s="39">
        <v>0.14000000000000001</v>
      </c>
      <c r="AW328" s="39">
        <v>0.14000000000000001</v>
      </c>
      <c r="AX328" s="39">
        <v>0.14000000000000001</v>
      </c>
      <c r="AY328" s="39">
        <v>0.14000000000000001</v>
      </c>
      <c r="AZ328" s="39">
        <v>0.28999999999999998</v>
      </c>
      <c r="BA328" s="39">
        <v>0.28999999999999998</v>
      </c>
      <c r="BB328" s="39">
        <v>0.36</v>
      </c>
      <c r="BC328" s="39">
        <v>0.28999999999999998</v>
      </c>
      <c r="BD328" s="39">
        <v>0.5</v>
      </c>
      <c r="BE328" s="39">
        <v>0.56999999999999995</v>
      </c>
      <c r="BF328" s="39">
        <v>0.43</v>
      </c>
      <c r="BG328" s="39">
        <v>0.28999999999999998</v>
      </c>
      <c r="BH328" s="39">
        <v>0.14000000000000001</v>
      </c>
      <c r="BI328" s="39">
        <v>0.43</v>
      </c>
      <c r="BJ328" s="39">
        <v>0.21</v>
      </c>
      <c r="BK328" s="39">
        <v>0.43</v>
      </c>
      <c r="BL328" s="39">
        <v>0.28999999999999998</v>
      </c>
      <c r="BM328" s="39">
        <v>0.28999999999999998</v>
      </c>
      <c r="BN328" s="39">
        <v>0.21</v>
      </c>
      <c r="BO328" s="39">
        <v>0.21</v>
      </c>
      <c r="BP328" s="39">
        <v>0.21</v>
      </c>
      <c r="BQ328" s="39">
        <v>0.5</v>
      </c>
      <c r="BR328" s="39">
        <v>0.28999999999999998</v>
      </c>
      <c r="BS328" s="39">
        <v>0.28999999999999998</v>
      </c>
      <c r="BT328" s="39">
        <v>0.28999999999999998</v>
      </c>
      <c r="BU328" s="39">
        <v>0.43</v>
      </c>
      <c r="BV328" s="39">
        <v>0.28999999999999998</v>
      </c>
      <c r="BW328" s="39">
        <v>0.14000000000000001</v>
      </c>
      <c r="BX328" s="39">
        <v>0.14000000000000001</v>
      </c>
      <c r="BY328" s="39">
        <v>0.21</v>
      </c>
      <c r="BZ328" s="39">
        <v>0.14000000000000001</v>
      </c>
      <c r="CA328" s="39">
        <v>0.21</v>
      </c>
      <c r="CB328" s="39">
        <v>7.0000000000000007E-2</v>
      </c>
      <c r="CC328" s="39">
        <v>0.22</v>
      </c>
      <c r="CD328" s="39">
        <v>0.28000000000000003</v>
      </c>
      <c r="CE328" s="39">
        <v>0.32</v>
      </c>
      <c r="CF328" s="39">
        <v>0.22</v>
      </c>
    </row>
    <row r="329" spans="1:84" x14ac:dyDescent="0.25">
      <c r="A329" s="31" t="str">
        <f t="shared" si="5"/>
        <v>CENTRO MUNICIPAL DE EDUCACAO BASICA PROFESSORA LIVIA LORENE BUENO MAIA5º ano5º ANO A SEDE</v>
      </c>
      <c r="B329" s="31" t="s">
        <v>224</v>
      </c>
      <c r="C329" s="31" t="s">
        <v>224</v>
      </c>
      <c r="D329" s="31" t="s">
        <v>226</v>
      </c>
      <c r="E329" s="31" t="s">
        <v>217</v>
      </c>
      <c r="F329" s="31" t="s">
        <v>534</v>
      </c>
      <c r="G329" s="43">
        <v>46</v>
      </c>
      <c r="H329" s="43">
        <v>46</v>
      </c>
      <c r="I329" s="43">
        <v>46</v>
      </c>
      <c r="J329" s="43">
        <v>46</v>
      </c>
      <c r="K329" s="39">
        <v>0.26</v>
      </c>
      <c r="L329" s="39">
        <v>0.35</v>
      </c>
      <c r="M329" s="39">
        <v>0.39</v>
      </c>
      <c r="N329" s="39">
        <v>0.17</v>
      </c>
      <c r="O329" s="39">
        <v>0.46</v>
      </c>
      <c r="P329" s="39">
        <v>0.13</v>
      </c>
      <c r="Q329" s="39">
        <v>0.56999999999999995</v>
      </c>
      <c r="R329" s="39">
        <v>0.15</v>
      </c>
      <c r="S329" s="39">
        <v>0.24</v>
      </c>
      <c r="T329" s="39">
        <v>0.35</v>
      </c>
      <c r="U329" s="39">
        <v>0.63</v>
      </c>
      <c r="V329" s="39">
        <v>0.28000000000000003</v>
      </c>
      <c r="W329" s="39">
        <v>0.54</v>
      </c>
      <c r="X329" s="39">
        <v>0.63</v>
      </c>
      <c r="Y329" s="39">
        <v>0.61</v>
      </c>
      <c r="Z329" s="39">
        <v>0.39</v>
      </c>
      <c r="AA329" s="39">
        <v>0.37</v>
      </c>
      <c r="AB329" s="39">
        <v>0.17</v>
      </c>
      <c r="AC329" s="39">
        <v>0.15</v>
      </c>
      <c r="AD329" s="39">
        <v>0.7</v>
      </c>
      <c r="AE329" s="39">
        <v>0.5</v>
      </c>
      <c r="AF329" s="39">
        <v>0.67</v>
      </c>
      <c r="AG329" s="39">
        <v>0.24</v>
      </c>
      <c r="AH329" s="39">
        <v>0.13</v>
      </c>
      <c r="AI329" s="39">
        <v>0.3</v>
      </c>
      <c r="AJ329" s="39">
        <v>0.41</v>
      </c>
      <c r="AK329" s="39">
        <v>0.48</v>
      </c>
      <c r="AL329" s="39">
        <v>0.56999999999999995</v>
      </c>
      <c r="AM329" s="39">
        <v>0.52</v>
      </c>
      <c r="AN329" s="39">
        <v>0.41</v>
      </c>
      <c r="AO329" s="39">
        <v>0.22</v>
      </c>
      <c r="AP329" s="39">
        <v>0.24</v>
      </c>
      <c r="AQ329" s="39">
        <v>0.41</v>
      </c>
      <c r="AR329" s="39">
        <v>0.39</v>
      </c>
      <c r="AS329" s="39">
        <v>0.56999999999999995</v>
      </c>
      <c r="AT329" s="39">
        <v>0.13</v>
      </c>
      <c r="AU329" s="39">
        <v>0.26</v>
      </c>
      <c r="AV329" s="39">
        <v>0.28000000000000003</v>
      </c>
      <c r="AW329" s="39">
        <v>0.24</v>
      </c>
      <c r="AX329" s="39">
        <v>0.22</v>
      </c>
      <c r="AY329" s="39">
        <v>0.3</v>
      </c>
      <c r="AZ329" s="39">
        <v>0.33</v>
      </c>
      <c r="BA329" s="39">
        <v>0.15</v>
      </c>
      <c r="BB329" s="39">
        <v>0.8</v>
      </c>
      <c r="BC329" s="39">
        <v>0.33</v>
      </c>
      <c r="BD329" s="39">
        <v>0.63</v>
      </c>
      <c r="BE329" s="39">
        <v>0.76</v>
      </c>
      <c r="BF329" s="39">
        <v>0.33</v>
      </c>
      <c r="BG329" s="39">
        <v>0.37</v>
      </c>
      <c r="BH329" s="39">
        <v>0.15</v>
      </c>
      <c r="BI329" s="39">
        <v>0.5</v>
      </c>
      <c r="BJ329" s="39">
        <v>0.3</v>
      </c>
      <c r="BK329" s="39">
        <v>0.63</v>
      </c>
      <c r="BL329" s="39">
        <v>0.56999999999999995</v>
      </c>
      <c r="BM329" s="39">
        <v>0.48</v>
      </c>
      <c r="BN329" s="39">
        <v>0.41</v>
      </c>
      <c r="BO329" s="39">
        <v>0.26</v>
      </c>
      <c r="BP329" s="39">
        <v>0.52</v>
      </c>
      <c r="BQ329" s="39">
        <v>0.46</v>
      </c>
      <c r="BR329" s="39">
        <v>0.17</v>
      </c>
      <c r="BS329" s="39">
        <v>0.28000000000000003</v>
      </c>
      <c r="BT329" s="39">
        <v>0.24</v>
      </c>
      <c r="BU329" s="39">
        <v>0.54</v>
      </c>
      <c r="BV329" s="39">
        <v>0.26</v>
      </c>
      <c r="BW329" s="39">
        <v>0.2</v>
      </c>
      <c r="BX329" s="39">
        <v>0.24</v>
      </c>
      <c r="BY329" s="39">
        <v>0.28000000000000003</v>
      </c>
      <c r="BZ329" s="39">
        <v>0.28000000000000003</v>
      </c>
      <c r="CA329" s="39">
        <v>0.24</v>
      </c>
      <c r="CB329" s="39">
        <v>0.13</v>
      </c>
      <c r="CC329" s="39">
        <v>0.38</v>
      </c>
      <c r="CD329" s="39">
        <v>0.36</v>
      </c>
      <c r="CE329" s="39">
        <v>0.42</v>
      </c>
      <c r="CF329" s="39">
        <v>0.27</v>
      </c>
    </row>
    <row r="330" spans="1:84" x14ac:dyDescent="0.25">
      <c r="A330" s="31" t="str">
        <f t="shared" si="5"/>
        <v>ESC MUL JOSE LOPES DA SILVA5º ano4º/5º</v>
      </c>
      <c r="B330" s="31" t="s">
        <v>166</v>
      </c>
      <c r="C330" s="31" t="s">
        <v>192</v>
      </c>
      <c r="D330" s="31" t="s">
        <v>194</v>
      </c>
      <c r="E330" s="31" t="s">
        <v>217</v>
      </c>
      <c r="F330" s="31" t="s">
        <v>535</v>
      </c>
      <c r="G330" s="42">
        <v>4</v>
      </c>
      <c r="H330" s="42">
        <v>4</v>
      </c>
      <c r="I330" s="42">
        <v>4</v>
      </c>
      <c r="J330" s="42">
        <v>4</v>
      </c>
      <c r="K330" s="39">
        <v>0</v>
      </c>
      <c r="L330" s="39">
        <v>0.75</v>
      </c>
      <c r="M330" s="39">
        <v>0.25</v>
      </c>
      <c r="N330" s="39">
        <v>0</v>
      </c>
      <c r="O330" s="39">
        <v>0</v>
      </c>
      <c r="P330" s="39">
        <v>0</v>
      </c>
      <c r="Q330" s="39">
        <v>0.5</v>
      </c>
      <c r="R330" s="39">
        <v>0.5</v>
      </c>
      <c r="S330" s="39">
        <v>0.5</v>
      </c>
      <c r="T330" s="39">
        <v>0.75</v>
      </c>
      <c r="U330" s="39">
        <v>0.5</v>
      </c>
      <c r="V330" s="39">
        <v>0.5</v>
      </c>
      <c r="W330" s="39">
        <v>0.75</v>
      </c>
      <c r="X330" s="39">
        <v>1</v>
      </c>
      <c r="Y330" s="39">
        <v>0.5</v>
      </c>
      <c r="Z330" s="39">
        <v>0.5</v>
      </c>
      <c r="AA330" s="39">
        <v>0.25</v>
      </c>
      <c r="AB330" s="39">
        <v>0.25</v>
      </c>
      <c r="AC330" s="39">
        <v>0.25</v>
      </c>
      <c r="AD330" s="39">
        <v>0.25</v>
      </c>
      <c r="AE330" s="39">
        <v>0.25</v>
      </c>
      <c r="AF330" s="39">
        <v>0.75</v>
      </c>
      <c r="AG330" s="39">
        <v>0.25</v>
      </c>
      <c r="AH330" s="39">
        <v>0</v>
      </c>
      <c r="AI330" s="39">
        <v>0.25</v>
      </c>
      <c r="AJ330" s="39">
        <v>0.5</v>
      </c>
      <c r="AK330" s="39">
        <v>0.5</v>
      </c>
      <c r="AL330" s="39">
        <v>0.25</v>
      </c>
      <c r="AM330" s="39">
        <v>0.5</v>
      </c>
      <c r="AN330" s="39">
        <v>0.25</v>
      </c>
      <c r="AO330" s="39">
        <v>0</v>
      </c>
      <c r="AP330" s="39">
        <v>0</v>
      </c>
      <c r="AQ330" s="39">
        <v>0.25</v>
      </c>
      <c r="AR330" s="39">
        <v>0</v>
      </c>
      <c r="AS330" s="39">
        <v>0.5</v>
      </c>
      <c r="AT330" s="39">
        <v>0</v>
      </c>
      <c r="AU330" s="39">
        <v>0</v>
      </c>
      <c r="AV330" s="39">
        <v>0.25</v>
      </c>
      <c r="AW330" s="39">
        <v>0.25</v>
      </c>
      <c r="AX330" s="39">
        <v>0.5</v>
      </c>
      <c r="AY330" s="39">
        <v>0.25</v>
      </c>
      <c r="AZ330" s="39">
        <v>0</v>
      </c>
      <c r="BA330" s="39">
        <v>0</v>
      </c>
      <c r="BB330" s="39">
        <v>1</v>
      </c>
      <c r="BC330" s="39">
        <v>0.75</v>
      </c>
      <c r="BD330" s="39">
        <v>0.75</v>
      </c>
      <c r="BE330" s="39">
        <v>0.75</v>
      </c>
      <c r="BF330" s="39">
        <v>0.75</v>
      </c>
      <c r="BG330" s="39">
        <v>0.75</v>
      </c>
      <c r="BH330" s="39">
        <v>0</v>
      </c>
      <c r="BI330" s="39">
        <v>0.5</v>
      </c>
      <c r="BJ330" s="39">
        <v>0.25</v>
      </c>
      <c r="BK330" s="39">
        <v>0</v>
      </c>
      <c r="BL330" s="39">
        <v>0.5</v>
      </c>
      <c r="BM330" s="39">
        <v>0.75</v>
      </c>
      <c r="BN330" s="39">
        <v>0</v>
      </c>
      <c r="BO330" s="39">
        <v>1</v>
      </c>
      <c r="BP330" s="39">
        <v>0.5</v>
      </c>
      <c r="BQ330" s="39">
        <v>0.75</v>
      </c>
      <c r="BR330" s="39">
        <v>0.5</v>
      </c>
      <c r="BS330" s="39">
        <v>0</v>
      </c>
      <c r="BT330" s="39">
        <v>0</v>
      </c>
      <c r="BU330" s="39">
        <v>1</v>
      </c>
      <c r="BV330" s="39">
        <v>0.25</v>
      </c>
      <c r="BW330" s="39">
        <v>0.5</v>
      </c>
      <c r="BX330" s="39">
        <v>0</v>
      </c>
      <c r="BY330" s="39">
        <v>0</v>
      </c>
      <c r="BZ330" s="39">
        <v>0.5</v>
      </c>
      <c r="CA330" s="39">
        <v>0.5</v>
      </c>
      <c r="CB330" s="39">
        <v>0.5</v>
      </c>
      <c r="CC330" s="39">
        <v>0.4</v>
      </c>
      <c r="CD330" s="39">
        <v>0.26</v>
      </c>
      <c r="CE330" s="39">
        <v>0.49</v>
      </c>
      <c r="CF330" s="39">
        <v>0.33</v>
      </c>
    </row>
    <row r="331" spans="1:84" x14ac:dyDescent="0.25">
      <c r="A331" s="31" t="str">
        <f t="shared" si="5"/>
        <v>CENTRO MUNICIPAL DE EDUCACAO BASICA PROFESSORA LIVIA LORENE BUENO MAIA5º ano5º ANO B MAT SEDE</v>
      </c>
      <c r="B331" s="31" t="s">
        <v>224</v>
      </c>
      <c r="C331" s="31" t="s">
        <v>224</v>
      </c>
      <c r="D331" s="31" t="s">
        <v>226</v>
      </c>
      <c r="E331" s="31" t="s">
        <v>217</v>
      </c>
      <c r="F331" s="31" t="s">
        <v>536</v>
      </c>
      <c r="G331" s="42">
        <v>11</v>
      </c>
      <c r="H331" s="42">
        <v>11</v>
      </c>
      <c r="I331" s="42">
        <v>11</v>
      </c>
      <c r="J331" s="42">
        <v>11</v>
      </c>
      <c r="K331" s="39">
        <v>0.36</v>
      </c>
      <c r="L331" s="39">
        <v>0.18</v>
      </c>
      <c r="M331" s="39">
        <v>0.27</v>
      </c>
      <c r="N331" s="39">
        <v>0.09</v>
      </c>
      <c r="O331" s="39">
        <v>0.64</v>
      </c>
      <c r="P331" s="39">
        <v>0.18</v>
      </c>
      <c r="Q331" s="39">
        <v>0.45</v>
      </c>
      <c r="R331" s="39">
        <v>0.64</v>
      </c>
      <c r="S331" s="39">
        <v>0.36</v>
      </c>
      <c r="T331" s="39">
        <v>0.55000000000000004</v>
      </c>
      <c r="U331" s="39">
        <v>0.64</v>
      </c>
      <c r="V331" s="39">
        <v>0.18</v>
      </c>
      <c r="W331" s="39">
        <v>0.36</v>
      </c>
      <c r="X331" s="39">
        <v>0.64</v>
      </c>
      <c r="Y331" s="39">
        <v>0.55000000000000004</v>
      </c>
      <c r="Z331" s="39">
        <v>0.27</v>
      </c>
      <c r="AA331" s="39">
        <v>0.27</v>
      </c>
      <c r="AB331" s="39">
        <v>0.18</v>
      </c>
      <c r="AC331" s="39">
        <v>0.18</v>
      </c>
      <c r="AD331" s="39">
        <v>0.73</v>
      </c>
      <c r="AE331" s="39">
        <v>0.64</v>
      </c>
      <c r="AF331" s="39">
        <v>0.73</v>
      </c>
      <c r="AG331" s="39">
        <v>0.18</v>
      </c>
      <c r="AH331" s="39">
        <v>0.18</v>
      </c>
      <c r="AI331" s="39">
        <v>0.09</v>
      </c>
      <c r="AJ331" s="39">
        <v>0.36</v>
      </c>
      <c r="AK331" s="39">
        <v>0.55000000000000004</v>
      </c>
      <c r="AL331" s="39">
        <v>0.45</v>
      </c>
      <c r="AM331" s="39">
        <v>0.73</v>
      </c>
      <c r="AN331" s="39">
        <v>0.27</v>
      </c>
      <c r="AO331" s="39">
        <v>0.09</v>
      </c>
      <c r="AP331" s="39">
        <v>0.27</v>
      </c>
      <c r="AQ331" s="39">
        <v>0.64</v>
      </c>
      <c r="AR331" s="39">
        <v>0.18</v>
      </c>
      <c r="AS331" s="39">
        <v>0.64</v>
      </c>
      <c r="AT331" s="39">
        <v>0.09</v>
      </c>
      <c r="AU331" s="39">
        <v>0.18</v>
      </c>
      <c r="AV331" s="39">
        <v>0.36</v>
      </c>
      <c r="AW331" s="39">
        <v>0.36</v>
      </c>
      <c r="AX331" s="39">
        <v>0.36</v>
      </c>
      <c r="AY331" s="39">
        <v>0.18</v>
      </c>
      <c r="AZ331" s="39">
        <v>0</v>
      </c>
      <c r="BA331" s="39">
        <v>0.09</v>
      </c>
      <c r="BB331" s="39">
        <v>0.82</v>
      </c>
      <c r="BC331" s="39">
        <v>0.45</v>
      </c>
      <c r="BD331" s="39">
        <v>0.82</v>
      </c>
      <c r="BE331" s="39">
        <v>0.82</v>
      </c>
      <c r="BF331" s="39">
        <v>0.91</v>
      </c>
      <c r="BG331" s="39">
        <v>0.73</v>
      </c>
      <c r="BH331" s="39">
        <v>0.09</v>
      </c>
      <c r="BI331" s="39">
        <v>0.82</v>
      </c>
      <c r="BJ331" s="39">
        <v>0.45</v>
      </c>
      <c r="BK331" s="39">
        <v>0.82</v>
      </c>
      <c r="BL331" s="39">
        <v>1</v>
      </c>
      <c r="BM331" s="39">
        <v>0.91</v>
      </c>
      <c r="BN331" s="39">
        <v>0.09</v>
      </c>
      <c r="BO331" s="39">
        <v>0.91</v>
      </c>
      <c r="BP331" s="39">
        <v>1</v>
      </c>
      <c r="BQ331" s="39">
        <v>0.82</v>
      </c>
      <c r="BR331" s="39">
        <v>0.64</v>
      </c>
      <c r="BS331" s="39">
        <v>0</v>
      </c>
      <c r="BT331" s="39">
        <v>0</v>
      </c>
      <c r="BU331" s="39">
        <v>1</v>
      </c>
      <c r="BV331" s="39">
        <v>0.91</v>
      </c>
      <c r="BW331" s="39">
        <v>0.27</v>
      </c>
      <c r="BX331" s="39">
        <v>0</v>
      </c>
      <c r="BY331" s="39">
        <v>0.91</v>
      </c>
      <c r="BZ331" s="39">
        <v>0</v>
      </c>
      <c r="CA331" s="39">
        <v>0.55000000000000004</v>
      </c>
      <c r="CB331" s="39">
        <v>0.91</v>
      </c>
      <c r="CC331" s="39">
        <v>0.39</v>
      </c>
      <c r="CD331" s="39">
        <v>0.37</v>
      </c>
      <c r="CE331" s="39">
        <v>0.62</v>
      </c>
      <c r="CF331" s="39">
        <v>0.45</v>
      </c>
    </row>
    <row r="332" spans="1:84" x14ac:dyDescent="0.25">
      <c r="A332" s="31" t="str">
        <f t="shared" si="5"/>
        <v>ESCOLA MUNICIPAL JOAO PAULO II5º anoA</v>
      </c>
      <c r="B332" s="31" t="s">
        <v>166</v>
      </c>
      <c r="C332" s="31" t="s">
        <v>179</v>
      </c>
      <c r="D332" s="31" t="s">
        <v>183</v>
      </c>
      <c r="E332" s="31" t="s">
        <v>217</v>
      </c>
      <c r="F332" s="31" t="s">
        <v>87</v>
      </c>
      <c r="G332" s="42">
        <v>17</v>
      </c>
      <c r="H332" s="42">
        <v>17</v>
      </c>
      <c r="I332" s="42">
        <v>17</v>
      </c>
      <c r="J332" s="42">
        <v>17</v>
      </c>
      <c r="K332" s="39">
        <v>0.28999999999999998</v>
      </c>
      <c r="L332" s="39">
        <v>0.24</v>
      </c>
      <c r="M332" s="39">
        <v>0.12</v>
      </c>
      <c r="N332" s="39">
        <v>0.18</v>
      </c>
      <c r="O332" s="39">
        <v>0.28999999999999998</v>
      </c>
      <c r="P332" s="39">
        <v>0.24</v>
      </c>
      <c r="Q332" s="39">
        <v>0.28999999999999998</v>
      </c>
      <c r="R332" s="39">
        <v>0.53</v>
      </c>
      <c r="S332" s="39">
        <v>0.59</v>
      </c>
      <c r="T332" s="39">
        <v>0.28999999999999998</v>
      </c>
      <c r="U332" s="39">
        <v>0.28999999999999998</v>
      </c>
      <c r="V332" s="39">
        <v>0.28999999999999998</v>
      </c>
      <c r="W332" s="39">
        <v>0.71</v>
      </c>
      <c r="X332" s="39">
        <v>0.65</v>
      </c>
      <c r="Y332" s="39">
        <v>0.76</v>
      </c>
      <c r="Z332" s="39">
        <v>0.47</v>
      </c>
      <c r="AA332" s="39">
        <v>0.18</v>
      </c>
      <c r="AB332" s="39">
        <v>0.28999999999999998</v>
      </c>
      <c r="AC332" s="39">
        <v>0.06</v>
      </c>
      <c r="AD332" s="39">
        <v>0.47</v>
      </c>
      <c r="AE332" s="39">
        <v>0.65</v>
      </c>
      <c r="AF332" s="39">
        <v>0.94</v>
      </c>
      <c r="AG332" s="39">
        <v>0.12</v>
      </c>
      <c r="AH332" s="39">
        <v>0.12</v>
      </c>
      <c r="AI332" s="39">
        <v>0.35</v>
      </c>
      <c r="AJ332" s="39">
        <v>0.24</v>
      </c>
      <c r="AK332" s="39">
        <v>0.71</v>
      </c>
      <c r="AL332" s="39">
        <v>0.47</v>
      </c>
      <c r="AM332" s="39">
        <v>0.53</v>
      </c>
      <c r="AN332" s="39">
        <v>0.18</v>
      </c>
      <c r="AO332" s="39">
        <v>0.12</v>
      </c>
      <c r="AP332" s="39">
        <v>0.41</v>
      </c>
      <c r="AQ332" s="39">
        <v>0.24</v>
      </c>
      <c r="AR332" s="39">
        <v>0.28999999999999998</v>
      </c>
      <c r="AS332" s="39">
        <v>0.71</v>
      </c>
      <c r="AT332" s="39">
        <v>0.65</v>
      </c>
      <c r="AU332" s="39">
        <v>0.12</v>
      </c>
      <c r="AV332" s="39">
        <v>0.53</v>
      </c>
      <c r="AW332" s="39">
        <v>0.18</v>
      </c>
      <c r="AX332" s="39">
        <v>0.18</v>
      </c>
      <c r="AY332" s="39">
        <v>0.53</v>
      </c>
      <c r="AZ332" s="39">
        <v>0.06</v>
      </c>
      <c r="BA332" s="39">
        <v>0.12</v>
      </c>
      <c r="BB332" s="39">
        <v>0.53</v>
      </c>
      <c r="BC332" s="39">
        <v>0.35</v>
      </c>
      <c r="BD332" s="39">
        <v>0.76</v>
      </c>
      <c r="BE332" s="39">
        <v>0.35</v>
      </c>
      <c r="BF332" s="39">
        <v>0.65</v>
      </c>
      <c r="BG332" s="39">
        <v>0.59</v>
      </c>
      <c r="BH332" s="39">
        <v>0.28999999999999998</v>
      </c>
      <c r="BI332" s="39">
        <v>0.24</v>
      </c>
      <c r="BJ332" s="39">
        <v>0.18</v>
      </c>
      <c r="BK332" s="39">
        <v>0.82</v>
      </c>
      <c r="BL332" s="39">
        <v>0.76</v>
      </c>
      <c r="BM332" s="39">
        <v>0.47</v>
      </c>
      <c r="BN332" s="39">
        <v>0.76</v>
      </c>
      <c r="BO332" s="39">
        <v>0.35</v>
      </c>
      <c r="BP332" s="39">
        <v>0.18</v>
      </c>
      <c r="BQ332" s="39">
        <v>0.41</v>
      </c>
      <c r="BR332" s="39">
        <v>0.18</v>
      </c>
      <c r="BS332" s="39">
        <v>0.28999999999999998</v>
      </c>
      <c r="BT332" s="39">
        <v>0.18</v>
      </c>
      <c r="BU332" s="39">
        <v>0.47</v>
      </c>
      <c r="BV332" s="39">
        <v>0.18</v>
      </c>
      <c r="BW332" s="39">
        <v>0.47</v>
      </c>
      <c r="BX332" s="39">
        <v>0.41</v>
      </c>
      <c r="BY332" s="39">
        <v>0.28999999999999998</v>
      </c>
      <c r="BZ332" s="39">
        <v>0.12</v>
      </c>
      <c r="CA332" s="39">
        <v>0.47</v>
      </c>
      <c r="CB332" s="39">
        <v>0.18</v>
      </c>
      <c r="CC332" s="39">
        <v>0.36</v>
      </c>
      <c r="CD332" s="39">
        <v>0.39</v>
      </c>
      <c r="CE332" s="39">
        <v>0.43</v>
      </c>
      <c r="CF332" s="39">
        <v>0.31</v>
      </c>
    </row>
    <row r="333" spans="1:84" x14ac:dyDescent="0.25">
      <c r="A333" s="31" t="str">
        <f t="shared" si="5"/>
        <v>CENTRO MUNICIPAL DE EDUCACAO BASICA PROFESSORA LIVIA LORENE BUENO MAIA5º ano5º ANO C VESP SEDE</v>
      </c>
      <c r="B333" s="31" t="s">
        <v>224</v>
      </c>
      <c r="C333" s="31" t="s">
        <v>224</v>
      </c>
      <c r="D333" s="31" t="s">
        <v>226</v>
      </c>
      <c r="E333" s="31" t="s">
        <v>217</v>
      </c>
      <c r="F333" s="31" t="s">
        <v>537</v>
      </c>
      <c r="G333" s="42">
        <v>21</v>
      </c>
      <c r="H333" s="42">
        <v>21</v>
      </c>
      <c r="I333" s="42">
        <v>21</v>
      </c>
      <c r="J333" s="42">
        <v>21</v>
      </c>
      <c r="K333" s="39">
        <v>0.05</v>
      </c>
      <c r="L333" s="39">
        <v>0.28999999999999998</v>
      </c>
      <c r="M333" s="39">
        <v>0.24</v>
      </c>
      <c r="N333" s="39">
        <v>0.33</v>
      </c>
      <c r="O333" s="39">
        <v>0.38</v>
      </c>
      <c r="P333" s="39">
        <v>0.14000000000000001</v>
      </c>
      <c r="Q333" s="39">
        <v>0.43</v>
      </c>
      <c r="R333" s="39">
        <v>0.33</v>
      </c>
      <c r="S333" s="39">
        <v>0.38</v>
      </c>
      <c r="T333" s="39">
        <v>0.43</v>
      </c>
      <c r="U333" s="39">
        <v>0.62</v>
      </c>
      <c r="V333" s="39">
        <v>0.43</v>
      </c>
      <c r="W333" s="39">
        <v>0.28999999999999998</v>
      </c>
      <c r="X333" s="39">
        <v>0.56999999999999995</v>
      </c>
      <c r="Y333" s="39">
        <v>0.62</v>
      </c>
      <c r="Z333" s="39">
        <v>0.43</v>
      </c>
      <c r="AA333" s="39">
        <v>0.33</v>
      </c>
      <c r="AB333" s="39">
        <v>0.05</v>
      </c>
      <c r="AC333" s="39">
        <v>0.28999999999999998</v>
      </c>
      <c r="AD333" s="39">
        <v>0.76</v>
      </c>
      <c r="AE333" s="39">
        <v>0.71</v>
      </c>
      <c r="AF333" s="39">
        <v>0.56999999999999995</v>
      </c>
      <c r="AG333" s="39">
        <v>0.19</v>
      </c>
      <c r="AH333" s="39">
        <v>0.19</v>
      </c>
      <c r="AI333" s="39">
        <v>0.1</v>
      </c>
      <c r="AJ333" s="39">
        <v>0.24</v>
      </c>
      <c r="AK333" s="39">
        <v>0.48</v>
      </c>
      <c r="AL333" s="39">
        <v>0.43</v>
      </c>
      <c r="AM333" s="39">
        <v>0.71</v>
      </c>
      <c r="AN333" s="39">
        <v>0.28999999999999998</v>
      </c>
      <c r="AO333" s="39">
        <v>0.14000000000000001</v>
      </c>
      <c r="AP333" s="39">
        <v>0.14000000000000001</v>
      </c>
      <c r="AQ333" s="39">
        <v>0.52</v>
      </c>
      <c r="AR333" s="39">
        <v>0.43</v>
      </c>
      <c r="AS333" s="39">
        <v>0.48</v>
      </c>
      <c r="AT333" s="39">
        <v>0.19</v>
      </c>
      <c r="AU333" s="39">
        <v>0.28999999999999998</v>
      </c>
      <c r="AV333" s="39">
        <v>0.24</v>
      </c>
      <c r="AW333" s="39">
        <v>0.28999999999999998</v>
      </c>
      <c r="AX333" s="39">
        <v>0.38</v>
      </c>
      <c r="AY333" s="39">
        <v>0.52</v>
      </c>
      <c r="AZ333" s="39">
        <v>0.28999999999999998</v>
      </c>
      <c r="BA333" s="39">
        <v>0.19</v>
      </c>
      <c r="BB333" s="39">
        <v>0.62</v>
      </c>
      <c r="BC333" s="39">
        <v>0.28999999999999998</v>
      </c>
      <c r="BD333" s="39">
        <v>0.48</v>
      </c>
      <c r="BE333" s="39">
        <v>0.52</v>
      </c>
      <c r="BF333" s="39">
        <v>0.33</v>
      </c>
      <c r="BG333" s="39">
        <v>0.19</v>
      </c>
      <c r="BH333" s="39">
        <v>0.05</v>
      </c>
      <c r="BI333" s="39">
        <v>0.43</v>
      </c>
      <c r="BJ333" s="39">
        <v>0.28999999999999998</v>
      </c>
      <c r="BK333" s="39">
        <v>0.67</v>
      </c>
      <c r="BL333" s="39">
        <v>0.67</v>
      </c>
      <c r="BM333" s="39">
        <v>0.38</v>
      </c>
      <c r="BN333" s="39">
        <v>0.43</v>
      </c>
      <c r="BO333" s="39">
        <v>0.24</v>
      </c>
      <c r="BP333" s="39">
        <v>0.71</v>
      </c>
      <c r="BQ333" s="39">
        <v>0.43</v>
      </c>
      <c r="BR333" s="39">
        <v>0.38</v>
      </c>
      <c r="BS333" s="39">
        <v>0.24</v>
      </c>
      <c r="BT333" s="39">
        <v>0.24</v>
      </c>
      <c r="BU333" s="39">
        <v>0.52</v>
      </c>
      <c r="BV333" s="39">
        <v>0.14000000000000001</v>
      </c>
      <c r="BW333" s="39">
        <v>0.14000000000000001</v>
      </c>
      <c r="BX333" s="39">
        <v>0.48</v>
      </c>
      <c r="BY333" s="39">
        <v>0.52</v>
      </c>
      <c r="BZ333" s="39">
        <v>0.33</v>
      </c>
      <c r="CA333" s="39">
        <v>0.43</v>
      </c>
      <c r="CB333" s="39">
        <v>0.24</v>
      </c>
      <c r="CC333" s="39">
        <v>0.37</v>
      </c>
      <c r="CD333" s="39">
        <v>0.35</v>
      </c>
      <c r="CE333" s="39">
        <v>0.4</v>
      </c>
      <c r="CF333" s="39">
        <v>0.33</v>
      </c>
    </row>
    <row r="334" spans="1:84" x14ac:dyDescent="0.25">
      <c r="A334" s="31" t="str">
        <f t="shared" si="5"/>
        <v>ESCOLA MUNICIPAL JOAO PAULO II5º anoB</v>
      </c>
      <c r="B334" s="31" t="s">
        <v>166</v>
      </c>
      <c r="C334" s="31" t="s">
        <v>179</v>
      </c>
      <c r="D334" s="31" t="s">
        <v>183</v>
      </c>
      <c r="E334" s="31" t="s">
        <v>217</v>
      </c>
      <c r="F334" s="31" t="s">
        <v>100</v>
      </c>
      <c r="G334" s="42">
        <v>19</v>
      </c>
      <c r="H334" s="42">
        <v>19</v>
      </c>
      <c r="I334" s="42">
        <v>19</v>
      </c>
      <c r="J334" s="42">
        <v>19</v>
      </c>
      <c r="K334" s="39">
        <v>0.16</v>
      </c>
      <c r="L334" s="39">
        <v>0.57999999999999996</v>
      </c>
      <c r="M334" s="39">
        <v>0.05</v>
      </c>
      <c r="N334" s="39">
        <v>0.21</v>
      </c>
      <c r="O334" s="39">
        <v>0.57999999999999996</v>
      </c>
      <c r="P334" s="39">
        <v>0.16</v>
      </c>
      <c r="Q334" s="39">
        <v>0.16</v>
      </c>
      <c r="R334" s="39">
        <v>0.26</v>
      </c>
      <c r="S334" s="39">
        <v>0</v>
      </c>
      <c r="T334" s="39">
        <v>0.16</v>
      </c>
      <c r="U334" s="39">
        <v>0.68</v>
      </c>
      <c r="V334" s="39">
        <v>0.47</v>
      </c>
      <c r="W334" s="39">
        <v>0.21</v>
      </c>
      <c r="X334" s="39">
        <v>0.16</v>
      </c>
      <c r="Y334" s="39">
        <v>0.57999999999999996</v>
      </c>
      <c r="Z334" s="39">
        <v>0.21</v>
      </c>
      <c r="AA334" s="39">
        <v>0.21</v>
      </c>
      <c r="AB334" s="39">
        <v>0.21</v>
      </c>
      <c r="AC334" s="39">
        <v>0.47</v>
      </c>
      <c r="AD334" s="39">
        <v>0.47</v>
      </c>
      <c r="AE334" s="39">
        <v>0.26</v>
      </c>
      <c r="AF334" s="39">
        <v>0.37</v>
      </c>
      <c r="AG334" s="39">
        <v>0.26</v>
      </c>
      <c r="AH334" s="39">
        <v>0.42</v>
      </c>
      <c r="AI334" s="39">
        <v>0.37</v>
      </c>
      <c r="AJ334" s="39">
        <v>0.42</v>
      </c>
      <c r="AK334" s="39">
        <v>0.42</v>
      </c>
      <c r="AL334" s="39">
        <v>0.47</v>
      </c>
      <c r="AM334" s="39">
        <v>0.42</v>
      </c>
      <c r="AN334" s="39">
        <v>0.26</v>
      </c>
      <c r="AO334" s="39">
        <v>0.16</v>
      </c>
      <c r="AP334" s="39">
        <v>0.16</v>
      </c>
      <c r="AQ334" s="39">
        <v>0.32</v>
      </c>
      <c r="AR334" s="39">
        <v>0.21</v>
      </c>
      <c r="AS334" s="39">
        <v>0.42</v>
      </c>
      <c r="AT334" s="39">
        <v>0.21</v>
      </c>
      <c r="AU334" s="39">
        <v>0.26</v>
      </c>
      <c r="AV334" s="39">
        <v>0.21</v>
      </c>
      <c r="AW334" s="39">
        <v>0.21</v>
      </c>
      <c r="AX334" s="39">
        <v>0.26</v>
      </c>
      <c r="AY334" s="39">
        <v>0.05</v>
      </c>
      <c r="AZ334" s="39">
        <v>0.21</v>
      </c>
      <c r="BA334" s="39">
        <v>0.16</v>
      </c>
      <c r="BB334" s="39">
        <v>0.68</v>
      </c>
      <c r="BC334" s="39">
        <v>0.32</v>
      </c>
      <c r="BD334" s="39">
        <v>0.53</v>
      </c>
      <c r="BE334" s="39">
        <v>0.74</v>
      </c>
      <c r="BF334" s="39">
        <v>0.21</v>
      </c>
      <c r="BG334" s="39">
        <v>0.26</v>
      </c>
      <c r="BH334" s="39">
        <v>0.16</v>
      </c>
      <c r="BI334" s="39">
        <v>0.37</v>
      </c>
      <c r="BJ334" s="39">
        <v>0.16</v>
      </c>
      <c r="BK334" s="39">
        <v>0.63</v>
      </c>
      <c r="BL334" s="39">
        <v>0.42</v>
      </c>
      <c r="BM334" s="39">
        <v>0.26</v>
      </c>
      <c r="BN334" s="39">
        <v>0.21</v>
      </c>
      <c r="BO334" s="39">
        <v>0.21</v>
      </c>
      <c r="BP334" s="39">
        <v>0.63</v>
      </c>
      <c r="BQ334" s="39">
        <v>0.16</v>
      </c>
      <c r="BR334" s="39">
        <v>0.37</v>
      </c>
      <c r="BS334" s="39">
        <v>0.26</v>
      </c>
      <c r="BT334" s="39">
        <v>0.21</v>
      </c>
      <c r="BU334" s="39">
        <v>0.53</v>
      </c>
      <c r="BV334" s="39">
        <v>0.16</v>
      </c>
      <c r="BW334" s="39">
        <v>0.26</v>
      </c>
      <c r="BX334" s="39">
        <v>0.21</v>
      </c>
      <c r="BY334" s="39">
        <v>0.32</v>
      </c>
      <c r="BZ334" s="39">
        <v>0.16</v>
      </c>
      <c r="CA334" s="39">
        <v>0.16</v>
      </c>
      <c r="CB334" s="39">
        <v>0.05</v>
      </c>
      <c r="CC334" s="39">
        <v>0.3</v>
      </c>
      <c r="CD334" s="39">
        <v>0.31</v>
      </c>
      <c r="CE334" s="39">
        <v>0.34</v>
      </c>
      <c r="CF334" s="39">
        <v>0.23</v>
      </c>
    </row>
    <row r="335" spans="1:84" x14ac:dyDescent="0.25">
      <c r="A335" s="31" t="str">
        <f t="shared" si="5"/>
        <v>ESCOLA MUNICIPAL RUI BARBOSA5º anoUNICA</v>
      </c>
      <c r="B335" s="31" t="s">
        <v>78</v>
      </c>
      <c r="C335" s="31" t="s">
        <v>158</v>
      </c>
      <c r="D335" s="31" t="s">
        <v>222</v>
      </c>
      <c r="E335" s="31" t="s">
        <v>217</v>
      </c>
      <c r="F335" s="31" t="s">
        <v>95</v>
      </c>
      <c r="G335" s="42">
        <v>11</v>
      </c>
      <c r="H335" s="42">
        <v>11</v>
      </c>
      <c r="I335" s="42">
        <v>11</v>
      </c>
      <c r="J335" s="42">
        <v>11</v>
      </c>
      <c r="K335" s="39">
        <v>0.27</v>
      </c>
      <c r="L335" s="39">
        <v>0</v>
      </c>
      <c r="M335" s="39">
        <v>0.27</v>
      </c>
      <c r="N335" s="39">
        <v>0.09</v>
      </c>
      <c r="O335" s="39">
        <v>0.91</v>
      </c>
      <c r="P335" s="39">
        <v>0.36</v>
      </c>
      <c r="Q335" s="39">
        <v>0.18</v>
      </c>
      <c r="R335" s="39">
        <v>0.18</v>
      </c>
      <c r="S335" s="39">
        <v>0.45</v>
      </c>
      <c r="T335" s="39">
        <v>0.27</v>
      </c>
      <c r="U335" s="39">
        <v>0.45</v>
      </c>
      <c r="V335" s="39">
        <v>0.55000000000000004</v>
      </c>
      <c r="W335" s="39">
        <v>0.27</v>
      </c>
      <c r="X335" s="39">
        <v>0.55000000000000004</v>
      </c>
      <c r="Y335" s="39">
        <v>0.45</v>
      </c>
      <c r="Z335" s="39">
        <v>0.18</v>
      </c>
      <c r="AA335" s="39">
        <v>0.18</v>
      </c>
      <c r="AB335" s="39">
        <v>0.09</v>
      </c>
      <c r="AC335" s="39">
        <v>0.64</v>
      </c>
      <c r="AD335" s="39">
        <v>0.64</v>
      </c>
      <c r="AE335" s="39">
        <v>0.64</v>
      </c>
      <c r="AF335" s="39">
        <v>0.82</v>
      </c>
      <c r="AG335" s="39">
        <v>0.55000000000000004</v>
      </c>
      <c r="AH335" s="39">
        <v>0.27</v>
      </c>
      <c r="AI335" s="39">
        <v>0.36</v>
      </c>
      <c r="AJ335" s="39">
        <v>0.18</v>
      </c>
      <c r="AK335" s="39">
        <v>0.45</v>
      </c>
      <c r="AL335" s="39">
        <v>0.64</v>
      </c>
      <c r="AM335" s="39">
        <v>0.64</v>
      </c>
      <c r="AN335" s="39">
        <v>0.18</v>
      </c>
      <c r="AO335" s="39">
        <v>0.09</v>
      </c>
      <c r="AP335" s="39">
        <v>0.18</v>
      </c>
      <c r="AQ335" s="39">
        <v>0.36</v>
      </c>
      <c r="AR335" s="39">
        <v>0.27</v>
      </c>
      <c r="AS335" s="39">
        <v>0.64</v>
      </c>
      <c r="AT335" s="39">
        <v>0.18</v>
      </c>
      <c r="AU335" s="39">
        <v>0.45</v>
      </c>
      <c r="AV335" s="39">
        <v>0.18</v>
      </c>
      <c r="AW335" s="39">
        <v>0</v>
      </c>
      <c r="AX335" s="39">
        <v>0.18</v>
      </c>
      <c r="AY335" s="39">
        <v>0.82</v>
      </c>
      <c r="AZ335" s="39">
        <v>0.18</v>
      </c>
      <c r="BA335" s="39">
        <v>0.36</v>
      </c>
      <c r="BB335" s="39">
        <v>0.55000000000000004</v>
      </c>
      <c r="BC335" s="39">
        <v>0.36</v>
      </c>
      <c r="BD335" s="39">
        <v>0.73</v>
      </c>
      <c r="BE335" s="39">
        <v>1</v>
      </c>
      <c r="BF335" s="39">
        <v>0.64</v>
      </c>
      <c r="BG335" s="39">
        <v>0.73</v>
      </c>
      <c r="BH335" s="39">
        <v>0.55000000000000004</v>
      </c>
      <c r="BI335" s="39">
        <v>0.36</v>
      </c>
      <c r="BJ335" s="39">
        <v>0.36</v>
      </c>
      <c r="BK335" s="39">
        <v>0.55000000000000004</v>
      </c>
      <c r="BL335" s="39">
        <v>0.64</v>
      </c>
      <c r="BM335" s="39">
        <v>0.73</v>
      </c>
      <c r="BN335" s="39">
        <v>0.09</v>
      </c>
      <c r="BO335" s="39">
        <v>0.18</v>
      </c>
      <c r="BP335" s="39">
        <v>0.82</v>
      </c>
      <c r="BQ335" s="39">
        <v>0.73</v>
      </c>
      <c r="BR335" s="39">
        <v>0.27</v>
      </c>
      <c r="BS335" s="39">
        <v>0</v>
      </c>
      <c r="BT335" s="39">
        <v>0</v>
      </c>
      <c r="BU335" s="39">
        <v>0.73</v>
      </c>
      <c r="BV335" s="39">
        <v>0.64</v>
      </c>
      <c r="BW335" s="39">
        <v>0.55000000000000004</v>
      </c>
      <c r="BX335" s="39">
        <v>0.45</v>
      </c>
      <c r="BY335" s="39">
        <v>0.55000000000000004</v>
      </c>
      <c r="BZ335" s="39">
        <v>0.36</v>
      </c>
      <c r="CA335" s="39">
        <v>0.09</v>
      </c>
      <c r="CB335" s="39">
        <v>0</v>
      </c>
      <c r="CC335" s="39">
        <v>0.35</v>
      </c>
      <c r="CD335" s="39">
        <v>0.36</v>
      </c>
      <c r="CE335" s="39">
        <v>0.53</v>
      </c>
      <c r="CF335" s="39">
        <v>0.34</v>
      </c>
    </row>
    <row r="336" spans="1:84" x14ac:dyDescent="0.25">
      <c r="A336" s="31" t="str">
        <f t="shared" si="5"/>
        <v>ESC MUL B CHAPADINHA II5º anoA</v>
      </c>
      <c r="B336" s="31" t="s">
        <v>78</v>
      </c>
      <c r="C336" s="31" t="s">
        <v>79</v>
      </c>
      <c r="D336" s="31" t="s">
        <v>96</v>
      </c>
      <c r="E336" s="31" t="s">
        <v>217</v>
      </c>
      <c r="F336" s="31" t="s">
        <v>87</v>
      </c>
      <c r="G336" s="42">
        <v>23</v>
      </c>
      <c r="H336" s="42">
        <v>23</v>
      </c>
      <c r="I336" s="42">
        <v>21</v>
      </c>
      <c r="J336" s="42">
        <v>21</v>
      </c>
      <c r="K336" s="39">
        <v>0.17</v>
      </c>
      <c r="L336" s="39">
        <v>0.22</v>
      </c>
      <c r="M336" s="39">
        <v>0.35</v>
      </c>
      <c r="N336" s="39">
        <v>0.39</v>
      </c>
      <c r="O336" s="39">
        <v>0.65</v>
      </c>
      <c r="P336" s="39">
        <v>0.13</v>
      </c>
      <c r="Q336" s="39">
        <v>0.09</v>
      </c>
      <c r="R336" s="39">
        <v>0.22</v>
      </c>
      <c r="S336" s="39">
        <v>0.3</v>
      </c>
      <c r="T336" s="39">
        <v>0.52</v>
      </c>
      <c r="U336" s="39">
        <v>0.43</v>
      </c>
      <c r="V336" s="39">
        <v>0.26</v>
      </c>
      <c r="W336" s="39">
        <v>0.43</v>
      </c>
      <c r="X336" s="39">
        <v>0.39</v>
      </c>
      <c r="Y336" s="39">
        <v>0.39</v>
      </c>
      <c r="Z336" s="39">
        <v>0.3</v>
      </c>
      <c r="AA336" s="39">
        <v>0.43</v>
      </c>
      <c r="AB336" s="39">
        <v>0.35</v>
      </c>
      <c r="AC336" s="39">
        <v>0.48</v>
      </c>
      <c r="AD336" s="39">
        <v>0.39</v>
      </c>
      <c r="AE336" s="39">
        <v>0.22</v>
      </c>
      <c r="AF336" s="39">
        <v>0.39</v>
      </c>
      <c r="AG336" s="39">
        <v>0.17</v>
      </c>
      <c r="AH336" s="39">
        <v>0.22</v>
      </c>
      <c r="AI336" s="39">
        <v>0.3</v>
      </c>
      <c r="AJ336" s="39">
        <v>0.3</v>
      </c>
      <c r="AK336" s="39">
        <v>0.43</v>
      </c>
      <c r="AL336" s="39">
        <v>0.26</v>
      </c>
      <c r="AM336" s="39">
        <v>0.48</v>
      </c>
      <c r="AN336" s="39">
        <v>0.13</v>
      </c>
      <c r="AO336" s="39">
        <v>0.13</v>
      </c>
      <c r="AP336" s="39">
        <v>0.09</v>
      </c>
      <c r="AQ336" s="39">
        <v>0.22</v>
      </c>
      <c r="AR336" s="39">
        <v>0.3</v>
      </c>
      <c r="AS336" s="39">
        <v>0.39</v>
      </c>
      <c r="AT336" s="39">
        <v>0.43</v>
      </c>
      <c r="AU336" s="39">
        <v>0.22</v>
      </c>
      <c r="AV336" s="39">
        <v>0.43</v>
      </c>
      <c r="AW336" s="39">
        <v>0.09</v>
      </c>
      <c r="AX336" s="39">
        <v>0.22</v>
      </c>
      <c r="AY336" s="39">
        <v>0.22</v>
      </c>
      <c r="AZ336" s="39">
        <v>0.13</v>
      </c>
      <c r="BA336" s="39">
        <v>0.22</v>
      </c>
      <c r="BB336" s="39">
        <v>0.65</v>
      </c>
      <c r="BC336" s="39">
        <v>0.3</v>
      </c>
      <c r="BD336" s="39">
        <v>0.61</v>
      </c>
      <c r="BE336" s="39">
        <v>0.65</v>
      </c>
      <c r="BF336" s="39">
        <v>0.39</v>
      </c>
      <c r="BG336" s="39">
        <v>0.22</v>
      </c>
      <c r="BH336" s="39">
        <v>0.22</v>
      </c>
      <c r="BI336" s="39">
        <v>0.61</v>
      </c>
      <c r="BJ336" s="39">
        <v>0.22</v>
      </c>
      <c r="BK336" s="39">
        <v>0.39</v>
      </c>
      <c r="BL336" s="39">
        <v>0.48</v>
      </c>
      <c r="BM336" s="39">
        <v>0.39</v>
      </c>
      <c r="BN336" s="39">
        <v>0.22</v>
      </c>
      <c r="BO336" s="39">
        <v>0.3</v>
      </c>
      <c r="BP336" s="39">
        <v>0.74</v>
      </c>
      <c r="BQ336" s="39">
        <v>0.48</v>
      </c>
      <c r="BR336" s="39">
        <v>0.17</v>
      </c>
      <c r="BS336" s="39">
        <v>0.17</v>
      </c>
      <c r="BT336" s="39">
        <v>0.13</v>
      </c>
      <c r="BU336" s="39">
        <v>0.39</v>
      </c>
      <c r="BV336" s="39">
        <v>0.3</v>
      </c>
      <c r="BW336" s="39">
        <v>0.3</v>
      </c>
      <c r="BX336" s="39">
        <v>0.04</v>
      </c>
      <c r="BY336" s="39">
        <v>0.17</v>
      </c>
      <c r="BZ336" s="39">
        <v>0.26</v>
      </c>
      <c r="CA336" s="39">
        <v>0.17</v>
      </c>
      <c r="CB336" s="39">
        <v>0.13</v>
      </c>
      <c r="CC336" s="39">
        <v>0.35</v>
      </c>
      <c r="CD336" s="39">
        <v>0.27</v>
      </c>
      <c r="CE336" s="39">
        <v>0.38</v>
      </c>
      <c r="CF336" s="39">
        <v>0.21</v>
      </c>
    </row>
    <row r="337" spans="1:84" x14ac:dyDescent="0.25">
      <c r="A337" s="31" t="str">
        <f t="shared" si="5"/>
        <v>ESCOLA MUNICIPAL DE TEMPO INTEGRAL ANTONIO UCHOA VIANA5º anoA</v>
      </c>
      <c r="B337" s="31" t="s">
        <v>294</v>
      </c>
      <c r="C337" s="31" t="s">
        <v>301</v>
      </c>
      <c r="D337" s="31" t="s">
        <v>303</v>
      </c>
      <c r="E337" s="31" t="s">
        <v>217</v>
      </c>
      <c r="F337" s="31" t="s">
        <v>87</v>
      </c>
      <c r="G337" s="43">
        <v>22</v>
      </c>
      <c r="H337" s="43">
        <v>22</v>
      </c>
      <c r="I337" s="43">
        <v>18</v>
      </c>
      <c r="J337" s="43">
        <v>18</v>
      </c>
      <c r="K337" s="39">
        <v>0.04</v>
      </c>
      <c r="L337" s="39">
        <v>0.13</v>
      </c>
      <c r="M337" s="39">
        <v>0.17</v>
      </c>
      <c r="N337" s="39">
        <v>0.48</v>
      </c>
      <c r="O337" s="39">
        <v>0.17</v>
      </c>
      <c r="P337" s="39">
        <v>0.17</v>
      </c>
      <c r="Q337" s="39">
        <v>0.13</v>
      </c>
      <c r="R337" s="39">
        <v>0.35</v>
      </c>
      <c r="S337" s="39">
        <v>0.39</v>
      </c>
      <c r="T337" s="39">
        <v>0.48</v>
      </c>
      <c r="U337" s="39">
        <v>0.52</v>
      </c>
      <c r="V337" s="39">
        <v>0.39</v>
      </c>
      <c r="W337" s="39">
        <v>0.22</v>
      </c>
      <c r="X337" s="39">
        <v>0.22</v>
      </c>
      <c r="Y337" s="39">
        <v>0.52</v>
      </c>
      <c r="Z337" s="39">
        <v>0.35</v>
      </c>
      <c r="AA337" s="39">
        <v>0.52</v>
      </c>
      <c r="AB337" s="39">
        <v>0.26</v>
      </c>
      <c r="AC337" s="39">
        <v>0.26</v>
      </c>
      <c r="AD337" s="39">
        <v>0.39</v>
      </c>
      <c r="AE337" s="39">
        <v>0.35</v>
      </c>
      <c r="AF337" s="39">
        <v>0.26</v>
      </c>
      <c r="AG337" s="39">
        <v>0.22</v>
      </c>
      <c r="AH337" s="39">
        <v>0.35</v>
      </c>
      <c r="AI337" s="39">
        <v>0.35</v>
      </c>
      <c r="AJ337" s="39">
        <v>0.35</v>
      </c>
      <c r="AK337" s="39">
        <v>0.43</v>
      </c>
      <c r="AL337" s="39">
        <v>0.3</v>
      </c>
      <c r="AM337" s="39">
        <v>0.17</v>
      </c>
      <c r="AN337" s="39">
        <v>0.17</v>
      </c>
      <c r="AO337" s="39">
        <v>0.17</v>
      </c>
      <c r="AP337" s="39">
        <v>0</v>
      </c>
      <c r="AQ337" s="39">
        <v>0.22</v>
      </c>
      <c r="AR337" s="39">
        <v>0.17</v>
      </c>
      <c r="AS337" s="39">
        <v>0.35</v>
      </c>
      <c r="AT337" s="39">
        <v>0.13</v>
      </c>
      <c r="AU337" s="39">
        <v>0.17</v>
      </c>
      <c r="AV337" s="39">
        <v>0.26</v>
      </c>
      <c r="AW337" s="39">
        <v>0.17</v>
      </c>
      <c r="AX337" s="39">
        <v>0.48</v>
      </c>
      <c r="AY337" s="39">
        <v>0.35</v>
      </c>
      <c r="AZ337" s="39">
        <v>0</v>
      </c>
      <c r="BA337" s="39">
        <v>0.26</v>
      </c>
      <c r="BB337" s="39">
        <v>0.61</v>
      </c>
      <c r="BC337" s="39">
        <v>0.22</v>
      </c>
      <c r="BD337" s="39">
        <v>0.35</v>
      </c>
      <c r="BE337" s="39">
        <v>0.52</v>
      </c>
      <c r="BF337" s="39">
        <v>0.13</v>
      </c>
      <c r="BG337" s="39">
        <v>0.26</v>
      </c>
      <c r="BH337" s="39">
        <v>0.13</v>
      </c>
      <c r="BI337" s="39">
        <v>0.52</v>
      </c>
      <c r="BJ337" s="39">
        <v>0.22</v>
      </c>
      <c r="BK337" s="39">
        <v>0.22</v>
      </c>
      <c r="BL337" s="39">
        <v>0.43</v>
      </c>
      <c r="BM337" s="39">
        <v>0.39</v>
      </c>
      <c r="BN337" s="39">
        <v>0.17</v>
      </c>
      <c r="BO337" s="39">
        <v>0.22</v>
      </c>
      <c r="BP337" s="39">
        <v>0.52</v>
      </c>
      <c r="BQ337" s="39">
        <v>0.39</v>
      </c>
      <c r="BR337" s="39">
        <v>0.17</v>
      </c>
      <c r="BS337" s="39">
        <v>0.17</v>
      </c>
      <c r="BT337" s="39">
        <v>0.04</v>
      </c>
      <c r="BU337" s="39">
        <v>0.35</v>
      </c>
      <c r="BV337" s="39">
        <v>0.04</v>
      </c>
      <c r="BW337" s="39">
        <v>0.09</v>
      </c>
      <c r="BX337" s="39">
        <v>0</v>
      </c>
      <c r="BY337" s="39">
        <v>0.17</v>
      </c>
      <c r="BZ337" s="39">
        <v>0.17</v>
      </c>
      <c r="CA337" s="39">
        <v>0.17</v>
      </c>
      <c r="CB337" s="39">
        <v>0.26</v>
      </c>
      <c r="CC337" s="39">
        <v>0.31</v>
      </c>
      <c r="CD337" s="39">
        <v>0.25</v>
      </c>
      <c r="CE337" s="39">
        <v>0.3</v>
      </c>
      <c r="CF337" s="39">
        <v>0.15</v>
      </c>
    </row>
    <row r="338" spans="1:84" x14ac:dyDescent="0.25">
      <c r="A338" s="31" t="str">
        <f t="shared" si="5"/>
        <v>ESCOLA MUNICIPAL DE TEMPO INTEGRAL ANTONIO UCHOA VIANA5º anoB</v>
      </c>
      <c r="B338" s="31" t="s">
        <v>294</v>
      </c>
      <c r="C338" s="31" t="s">
        <v>301</v>
      </c>
      <c r="D338" s="31" t="s">
        <v>303</v>
      </c>
      <c r="E338" s="31" t="s">
        <v>217</v>
      </c>
      <c r="F338" s="31" t="s">
        <v>100</v>
      </c>
      <c r="G338" s="42">
        <v>20</v>
      </c>
      <c r="H338" s="42">
        <v>20</v>
      </c>
      <c r="I338" s="42">
        <v>19</v>
      </c>
      <c r="J338" s="42">
        <v>19</v>
      </c>
      <c r="K338" s="39">
        <v>0.27</v>
      </c>
      <c r="L338" s="39">
        <v>0.23</v>
      </c>
      <c r="M338" s="39">
        <v>0.27</v>
      </c>
      <c r="N338" s="39">
        <v>0.14000000000000001</v>
      </c>
      <c r="O338" s="39">
        <v>0.41</v>
      </c>
      <c r="P338" s="39">
        <v>0.14000000000000001</v>
      </c>
      <c r="Q338" s="39">
        <v>0.14000000000000001</v>
      </c>
      <c r="R338" s="39">
        <v>0.18</v>
      </c>
      <c r="S338" s="39">
        <v>0.41</v>
      </c>
      <c r="T338" s="39">
        <v>0.41</v>
      </c>
      <c r="U338" s="39">
        <v>0.55000000000000004</v>
      </c>
      <c r="V338" s="39">
        <v>0.32</v>
      </c>
      <c r="W338" s="39">
        <v>0.32</v>
      </c>
      <c r="X338" s="39">
        <v>0.59</v>
      </c>
      <c r="Y338" s="39">
        <v>0.27</v>
      </c>
      <c r="Z338" s="39">
        <v>0.23</v>
      </c>
      <c r="AA338" s="39">
        <v>0.55000000000000004</v>
      </c>
      <c r="AB338" s="39">
        <v>0.14000000000000001</v>
      </c>
      <c r="AC338" s="39">
        <v>0.32</v>
      </c>
      <c r="AD338" s="39">
        <v>0.36</v>
      </c>
      <c r="AE338" s="39">
        <v>0.18</v>
      </c>
      <c r="AF338" s="39">
        <v>0.41</v>
      </c>
      <c r="AG338" s="39">
        <v>0.27</v>
      </c>
      <c r="AH338" s="39">
        <v>0.14000000000000001</v>
      </c>
      <c r="AI338" s="39">
        <v>0.27</v>
      </c>
      <c r="AJ338" s="39">
        <v>0.36</v>
      </c>
      <c r="AK338" s="39">
        <v>0.5</v>
      </c>
      <c r="AL338" s="39">
        <v>0.32</v>
      </c>
      <c r="AM338" s="39">
        <v>0.5</v>
      </c>
      <c r="AN338" s="39">
        <v>0.36</v>
      </c>
      <c r="AO338" s="39">
        <v>0.14000000000000001</v>
      </c>
      <c r="AP338" s="39">
        <v>0.09</v>
      </c>
      <c r="AQ338" s="39">
        <v>0.23</v>
      </c>
      <c r="AR338" s="39">
        <v>0.14000000000000001</v>
      </c>
      <c r="AS338" s="39">
        <v>0.64</v>
      </c>
      <c r="AT338" s="39">
        <v>0.14000000000000001</v>
      </c>
      <c r="AU338" s="39">
        <v>0.36</v>
      </c>
      <c r="AV338" s="39">
        <v>0.23</v>
      </c>
      <c r="AW338" s="39">
        <v>0.23</v>
      </c>
      <c r="AX338" s="39">
        <v>0.32</v>
      </c>
      <c r="AY338" s="39">
        <v>0.36</v>
      </c>
      <c r="AZ338" s="39">
        <v>0.32</v>
      </c>
      <c r="BA338" s="39">
        <v>0.09</v>
      </c>
      <c r="BB338" s="39">
        <v>0.73</v>
      </c>
      <c r="BC338" s="39">
        <v>0.36</v>
      </c>
      <c r="BD338" s="39">
        <v>0.45</v>
      </c>
      <c r="BE338" s="39">
        <v>0.59</v>
      </c>
      <c r="BF338" s="39">
        <v>0.32</v>
      </c>
      <c r="BG338" s="39">
        <v>0.23</v>
      </c>
      <c r="BH338" s="39">
        <v>0.09</v>
      </c>
      <c r="BI338" s="39">
        <v>0.55000000000000004</v>
      </c>
      <c r="BJ338" s="39">
        <v>0.27</v>
      </c>
      <c r="BK338" s="39">
        <v>0.23</v>
      </c>
      <c r="BL338" s="39">
        <v>0.41</v>
      </c>
      <c r="BM338" s="39">
        <v>0.27</v>
      </c>
      <c r="BN338" s="39">
        <v>0.32</v>
      </c>
      <c r="BO338" s="39">
        <v>0.36</v>
      </c>
      <c r="BP338" s="39">
        <v>0.59</v>
      </c>
      <c r="BQ338" s="39">
        <v>0.23</v>
      </c>
      <c r="BR338" s="39">
        <v>0.18</v>
      </c>
      <c r="BS338" s="39">
        <v>0.36</v>
      </c>
      <c r="BT338" s="39">
        <v>0.32</v>
      </c>
      <c r="BU338" s="39">
        <v>0.36</v>
      </c>
      <c r="BV338" s="39">
        <v>0.32</v>
      </c>
      <c r="BW338" s="39">
        <v>0.18</v>
      </c>
      <c r="BX338" s="39">
        <v>0.14000000000000001</v>
      </c>
      <c r="BY338" s="39">
        <v>0.18</v>
      </c>
      <c r="BZ338" s="39">
        <v>0.23</v>
      </c>
      <c r="CA338" s="39">
        <v>0.18</v>
      </c>
      <c r="CB338" s="39">
        <v>0.18</v>
      </c>
      <c r="CC338" s="39">
        <v>0.31</v>
      </c>
      <c r="CD338" s="39">
        <v>0.28999999999999998</v>
      </c>
      <c r="CE338" s="39">
        <v>0.35</v>
      </c>
      <c r="CF338" s="39">
        <v>0.25</v>
      </c>
    </row>
    <row r="339" spans="1:84" x14ac:dyDescent="0.25">
      <c r="A339" s="31" t="str">
        <f t="shared" si="5"/>
        <v>CENTRO MUNICIPAL DE EDUCACAO BASICA PROFESSORA LIVIA LORENE BUENO MAIA5º ano5º ANO D SEDE</v>
      </c>
      <c r="B339" s="31" t="s">
        <v>224</v>
      </c>
      <c r="C339" s="31" t="s">
        <v>224</v>
      </c>
      <c r="D339" s="31" t="s">
        <v>226</v>
      </c>
      <c r="E339" s="31" t="s">
        <v>217</v>
      </c>
      <c r="F339" s="31" t="s">
        <v>538</v>
      </c>
      <c r="G339" s="43">
        <v>21</v>
      </c>
      <c r="H339" s="43">
        <v>21</v>
      </c>
      <c r="I339" s="43">
        <v>21</v>
      </c>
      <c r="J339" s="43">
        <v>21</v>
      </c>
      <c r="K339" s="39">
        <v>0.1</v>
      </c>
      <c r="L339" s="39">
        <v>0.19</v>
      </c>
      <c r="M339" s="39">
        <v>0.1</v>
      </c>
      <c r="N339" s="39">
        <v>0.19</v>
      </c>
      <c r="O339" s="39">
        <v>0.24</v>
      </c>
      <c r="P339" s="39">
        <v>0.28999999999999998</v>
      </c>
      <c r="Q339" s="39">
        <v>0.33</v>
      </c>
      <c r="R339" s="39">
        <v>0.19</v>
      </c>
      <c r="S339" s="39">
        <v>0.43</v>
      </c>
      <c r="T339" s="39">
        <v>0.24</v>
      </c>
      <c r="U339" s="39">
        <v>0.56999999999999995</v>
      </c>
      <c r="V339" s="39">
        <v>0.28999999999999998</v>
      </c>
      <c r="W339" s="39">
        <v>0.28999999999999998</v>
      </c>
      <c r="X339" s="39">
        <v>0.52</v>
      </c>
      <c r="Y339" s="39">
        <v>0.38</v>
      </c>
      <c r="Z339" s="39">
        <v>0.24</v>
      </c>
      <c r="AA339" s="39">
        <v>0.43</v>
      </c>
      <c r="AB339" s="39">
        <v>0.24</v>
      </c>
      <c r="AC339" s="39">
        <v>0.1</v>
      </c>
      <c r="AD339" s="39">
        <v>0.71</v>
      </c>
      <c r="AE339" s="39">
        <v>0.52</v>
      </c>
      <c r="AF339" s="39">
        <v>0.52</v>
      </c>
      <c r="AG339" s="39">
        <v>0.28999999999999998</v>
      </c>
      <c r="AH339" s="39">
        <v>0.14000000000000001</v>
      </c>
      <c r="AI339" s="39">
        <v>0.38</v>
      </c>
      <c r="AJ339" s="39">
        <v>0.56999999999999995</v>
      </c>
      <c r="AK339" s="39">
        <v>0.43</v>
      </c>
      <c r="AL339" s="39">
        <v>0.56999999999999995</v>
      </c>
      <c r="AM339" s="39">
        <v>0.62</v>
      </c>
      <c r="AN339" s="39">
        <v>0.33</v>
      </c>
      <c r="AO339" s="39">
        <v>0.14000000000000001</v>
      </c>
      <c r="AP339" s="39">
        <v>0.14000000000000001</v>
      </c>
      <c r="AQ339" s="39">
        <v>0.71</v>
      </c>
      <c r="AR339" s="39">
        <v>0.48</v>
      </c>
      <c r="AS339" s="39">
        <v>0.48</v>
      </c>
      <c r="AT339" s="39">
        <v>0.19</v>
      </c>
      <c r="AU339" s="39">
        <v>0.28999999999999998</v>
      </c>
      <c r="AV339" s="39">
        <v>0.33</v>
      </c>
      <c r="AW339" s="39">
        <v>0.14000000000000001</v>
      </c>
      <c r="AX339" s="39">
        <v>0.24</v>
      </c>
      <c r="AY339" s="39">
        <v>0.24</v>
      </c>
      <c r="AZ339" s="39">
        <v>0.19</v>
      </c>
      <c r="BA339" s="39">
        <v>0.19</v>
      </c>
      <c r="BB339" s="39">
        <v>0.62</v>
      </c>
      <c r="BC339" s="39">
        <v>0.1</v>
      </c>
      <c r="BD339" s="39">
        <v>0.71</v>
      </c>
      <c r="BE339" s="39">
        <v>0.48</v>
      </c>
      <c r="BF339" s="39">
        <v>0.43</v>
      </c>
      <c r="BG339" s="39">
        <v>0.33</v>
      </c>
      <c r="BH339" s="39">
        <v>0.1</v>
      </c>
      <c r="BI339" s="39">
        <v>0.48</v>
      </c>
      <c r="BJ339" s="39">
        <v>0.38</v>
      </c>
      <c r="BK339" s="39">
        <v>0.43</v>
      </c>
      <c r="BL339" s="39">
        <v>0.38</v>
      </c>
      <c r="BM339" s="39">
        <v>0.48</v>
      </c>
      <c r="BN339" s="39">
        <v>0.33</v>
      </c>
      <c r="BO339" s="39">
        <v>0.1</v>
      </c>
      <c r="BP339" s="39">
        <v>0.71</v>
      </c>
      <c r="BQ339" s="39">
        <v>0.62</v>
      </c>
      <c r="BR339" s="39">
        <v>0.43</v>
      </c>
      <c r="BS339" s="39">
        <v>0.24</v>
      </c>
      <c r="BT339" s="39">
        <v>0.05</v>
      </c>
      <c r="BU339" s="39">
        <v>0.62</v>
      </c>
      <c r="BV339" s="39">
        <v>0.1</v>
      </c>
      <c r="BW339" s="39">
        <v>0.38</v>
      </c>
      <c r="BX339" s="39">
        <v>0.24</v>
      </c>
      <c r="BY339" s="39">
        <v>0.28999999999999998</v>
      </c>
      <c r="BZ339" s="39">
        <v>0.38</v>
      </c>
      <c r="CA339" s="39">
        <v>0.38</v>
      </c>
      <c r="CB339" s="39">
        <v>0.24</v>
      </c>
      <c r="CC339" s="39">
        <v>0.3</v>
      </c>
      <c r="CD339" s="39">
        <v>0.38</v>
      </c>
      <c r="CE339" s="39">
        <v>0.39</v>
      </c>
      <c r="CF339" s="39">
        <v>0.28999999999999998</v>
      </c>
    </row>
    <row r="340" spans="1:84" x14ac:dyDescent="0.25">
      <c r="A340" s="31" t="str">
        <f t="shared" si="5"/>
        <v>ESC MUL JARBAS PASSARINHO5º ano0</v>
      </c>
      <c r="B340" s="31" t="s">
        <v>166</v>
      </c>
      <c r="C340" s="31" t="s">
        <v>173</v>
      </c>
      <c r="D340" s="31" t="s">
        <v>174</v>
      </c>
      <c r="E340" s="31" t="s">
        <v>217</v>
      </c>
      <c r="F340" s="31">
        <v>0</v>
      </c>
      <c r="G340" s="42">
        <v>10</v>
      </c>
      <c r="H340" s="42">
        <v>10</v>
      </c>
      <c r="I340" s="42">
        <v>9</v>
      </c>
      <c r="J340" s="42">
        <v>9</v>
      </c>
      <c r="K340" s="39">
        <v>0.3</v>
      </c>
      <c r="L340" s="39">
        <v>0.2</v>
      </c>
      <c r="M340" s="39">
        <v>0.1</v>
      </c>
      <c r="N340" s="39">
        <v>0.2</v>
      </c>
      <c r="O340" s="39">
        <v>0.3</v>
      </c>
      <c r="P340" s="39">
        <v>0.2</v>
      </c>
      <c r="Q340" s="39">
        <v>0.3</v>
      </c>
      <c r="R340" s="39">
        <v>0.2</v>
      </c>
      <c r="S340" s="39">
        <v>0.6</v>
      </c>
      <c r="T340" s="39">
        <v>0.2</v>
      </c>
      <c r="U340" s="39">
        <v>0.5</v>
      </c>
      <c r="V340" s="39">
        <v>0.3</v>
      </c>
      <c r="W340" s="39">
        <v>0.5</v>
      </c>
      <c r="X340" s="39">
        <v>0.5</v>
      </c>
      <c r="Y340" s="39">
        <v>0.4</v>
      </c>
      <c r="Z340" s="39">
        <v>0.2</v>
      </c>
      <c r="AA340" s="39">
        <v>0.4</v>
      </c>
      <c r="AB340" s="39">
        <v>0.2</v>
      </c>
      <c r="AC340" s="39">
        <v>0.6</v>
      </c>
      <c r="AD340" s="39">
        <v>0.6</v>
      </c>
      <c r="AE340" s="39">
        <v>0.2</v>
      </c>
      <c r="AF340" s="39">
        <v>0.7</v>
      </c>
      <c r="AG340" s="39">
        <v>0.1</v>
      </c>
      <c r="AH340" s="39">
        <v>0.6</v>
      </c>
      <c r="AI340" s="39">
        <v>0.6</v>
      </c>
      <c r="AJ340" s="39">
        <v>0.5</v>
      </c>
      <c r="AK340" s="39">
        <v>0.6</v>
      </c>
      <c r="AL340" s="39">
        <v>0.8</v>
      </c>
      <c r="AM340" s="39">
        <v>0.6</v>
      </c>
      <c r="AN340" s="39">
        <v>0.3</v>
      </c>
      <c r="AO340" s="39">
        <v>0.2</v>
      </c>
      <c r="AP340" s="39">
        <v>0.2</v>
      </c>
      <c r="AQ340" s="39">
        <v>0.4</v>
      </c>
      <c r="AR340" s="39">
        <v>0.2</v>
      </c>
      <c r="AS340" s="39">
        <v>0.4</v>
      </c>
      <c r="AT340" s="39">
        <v>0.1</v>
      </c>
      <c r="AU340" s="39">
        <v>0.2</v>
      </c>
      <c r="AV340" s="39">
        <v>0.4</v>
      </c>
      <c r="AW340" s="39">
        <v>0.2</v>
      </c>
      <c r="AX340" s="39">
        <v>0.3</v>
      </c>
      <c r="AY340" s="39">
        <v>0.1</v>
      </c>
      <c r="AZ340" s="39">
        <v>0.3</v>
      </c>
      <c r="BA340" s="39">
        <v>0.4</v>
      </c>
      <c r="BB340" s="39">
        <v>0.4</v>
      </c>
      <c r="BC340" s="39">
        <v>0.4</v>
      </c>
      <c r="BD340" s="39">
        <v>0.2</v>
      </c>
      <c r="BE340" s="39">
        <v>0.4</v>
      </c>
      <c r="BF340" s="39">
        <v>0.6</v>
      </c>
      <c r="BG340" s="39">
        <v>0.3</v>
      </c>
      <c r="BH340" s="39">
        <v>0.1</v>
      </c>
      <c r="BI340" s="39">
        <v>0.6</v>
      </c>
      <c r="BJ340" s="39">
        <v>0.5</v>
      </c>
      <c r="BK340" s="39">
        <v>0.5</v>
      </c>
      <c r="BL340" s="39">
        <v>0.6</v>
      </c>
      <c r="BM340" s="39">
        <v>0.2</v>
      </c>
      <c r="BN340" s="39">
        <v>0.2</v>
      </c>
      <c r="BO340" s="39">
        <v>0.1</v>
      </c>
      <c r="BP340" s="39">
        <v>0.7</v>
      </c>
      <c r="BQ340" s="39">
        <v>0.5</v>
      </c>
      <c r="BR340" s="39">
        <v>0.3</v>
      </c>
      <c r="BS340" s="39">
        <v>0.3</v>
      </c>
      <c r="BT340" s="39">
        <v>0.1</v>
      </c>
      <c r="BU340" s="39">
        <v>0.7</v>
      </c>
      <c r="BV340" s="39">
        <v>0.2</v>
      </c>
      <c r="BW340" s="39">
        <v>0.1</v>
      </c>
      <c r="BX340" s="39">
        <v>0</v>
      </c>
      <c r="BY340" s="39">
        <v>0.5</v>
      </c>
      <c r="BZ340" s="39">
        <v>0.3</v>
      </c>
      <c r="CA340" s="39">
        <v>0.2</v>
      </c>
      <c r="CB340" s="39">
        <v>0.3</v>
      </c>
      <c r="CC340" s="39">
        <v>0.34</v>
      </c>
      <c r="CD340" s="39">
        <v>0.38</v>
      </c>
      <c r="CE340" s="39">
        <v>0.37</v>
      </c>
      <c r="CF340" s="39">
        <v>0.27</v>
      </c>
    </row>
    <row r="341" spans="1:84" x14ac:dyDescent="0.25">
      <c r="A341" s="31" t="str">
        <f t="shared" si="5"/>
        <v>ESC MUL JARBAS PASSARINHO5º anoKAROL</v>
      </c>
      <c r="B341" s="31" t="s">
        <v>166</v>
      </c>
      <c r="C341" s="31" t="s">
        <v>173</v>
      </c>
      <c r="D341" s="31" t="s">
        <v>174</v>
      </c>
      <c r="E341" s="31" t="s">
        <v>217</v>
      </c>
      <c r="F341" s="31" t="s">
        <v>539</v>
      </c>
      <c r="G341" s="42">
        <v>1</v>
      </c>
      <c r="H341" s="42">
        <v>1</v>
      </c>
      <c r="I341" s="42">
        <v>1</v>
      </c>
      <c r="J341" s="42">
        <v>1</v>
      </c>
      <c r="K341" s="39">
        <v>0</v>
      </c>
      <c r="L341" s="39">
        <v>0</v>
      </c>
      <c r="M341" s="39">
        <v>0</v>
      </c>
      <c r="N341" s="39">
        <v>0</v>
      </c>
      <c r="O341" s="39">
        <v>0</v>
      </c>
      <c r="P341" s="39">
        <v>0</v>
      </c>
      <c r="Q341" s="39">
        <v>0</v>
      </c>
      <c r="R341" s="39">
        <v>0</v>
      </c>
      <c r="S341" s="39">
        <v>0</v>
      </c>
      <c r="T341" s="39">
        <v>1</v>
      </c>
      <c r="U341" s="39">
        <v>0</v>
      </c>
      <c r="V341" s="39">
        <v>0</v>
      </c>
      <c r="W341" s="39">
        <v>1</v>
      </c>
      <c r="X341" s="39">
        <v>1</v>
      </c>
      <c r="Y341" s="39">
        <v>0</v>
      </c>
      <c r="Z341" s="39">
        <v>0</v>
      </c>
      <c r="AA341" s="39">
        <v>0</v>
      </c>
      <c r="AB341" s="39">
        <v>1</v>
      </c>
      <c r="AC341" s="39">
        <v>1</v>
      </c>
      <c r="AD341" s="39">
        <v>1</v>
      </c>
      <c r="AE341" s="39">
        <v>0</v>
      </c>
      <c r="AF341" s="39">
        <v>0</v>
      </c>
      <c r="AG341" s="39">
        <v>0</v>
      </c>
      <c r="AH341" s="39">
        <v>0</v>
      </c>
      <c r="AI341" s="39">
        <v>0</v>
      </c>
      <c r="AJ341" s="39">
        <v>0</v>
      </c>
      <c r="AK341" s="39">
        <v>0</v>
      </c>
      <c r="AL341" s="39">
        <v>0</v>
      </c>
      <c r="AM341" s="39">
        <v>0</v>
      </c>
      <c r="AN341" s="39">
        <v>0</v>
      </c>
      <c r="AO341" s="39">
        <v>0</v>
      </c>
      <c r="AP341" s="39">
        <v>0</v>
      </c>
      <c r="AQ341" s="39">
        <v>0</v>
      </c>
      <c r="AR341" s="39">
        <v>0</v>
      </c>
      <c r="AS341" s="39">
        <v>0</v>
      </c>
      <c r="AT341" s="39">
        <v>0</v>
      </c>
      <c r="AU341" s="39">
        <v>0</v>
      </c>
      <c r="AV341" s="39">
        <v>0</v>
      </c>
      <c r="AW341" s="39">
        <v>0</v>
      </c>
      <c r="AX341" s="39">
        <v>0</v>
      </c>
      <c r="AY341" s="39">
        <v>1</v>
      </c>
      <c r="AZ341" s="39">
        <v>0</v>
      </c>
      <c r="BA341" s="39">
        <v>0</v>
      </c>
      <c r="BB341" s="39">
        <v>0</v>
      </c>
      <c r="BC341" s="39">
        <v>0</v>
      </c>
      <c r="BD341" s="39">
        <v>1</v>
      </c>
      <c r="BE341" s="39">
        <v>1</v>
      </c>
      <c r="BF341" s="39">
        <v>1</v>
      </c>
      <c r="BG341" s="39">
        <v>1</v>
      </c>
      <c r="BH341" s="39">
        <v>0</v>
      </c>
      <c r="BI341" s="39">
        <v>0</v>
      </c>
      <c r="BJ341" s="39">
        <v>1</v>
      </c>
      <c r="BK341" s="39">
        <v>0</v>
      </c>
      <c r="BL341" s="39">
        <v>1</v>
      </c>
      <c r="BM341" s="39">
        <v>1</v>
      </c>
      <c r="BN341" s="39">
        <v>0</v>
      </c>
      <c r="BO341" s="39">
        <v>0</v>
      </c>
      <c r="BP341" s="39">
        <v>1</v>
      </c>
      <c r="BQ341" s="39">
        <v>1</v>
      </c>
      <c r="BR341" s="39">
        <v>1</v>
      </c>
      <c r="BS341" s="39">
        <v>0</v>
      </c>
      <c r="BT341" s="39">
        <v>1</v>
      </c>
      <c r="BU341" s="39">
        <v>0</v>
      </c>
      <c r="BV341" s="39">
        <v>0</v>
      </c>
      <c r="BW341" s="39">
        <v>1</v>
      </c>
      <c r="BX341" s="39">
        <v>0</v>
      </c>
      <c r="BY341" s="39">
        <v>1</v>
      </c>
      <c r="BZ341" s="39">
        <v>0</v>
      </c>
      <c r="CA341" s="39">
        <v>0</v>
      </c>
      <c r="CB341" s="39">
        <v>0</v>
      </c>
      <c r="CC341" s="39">
        <v>0.3</v>
      </c>
      <c r="CD341" s="39">
        <v>0</v>
      </c>
      <c r="CE341" s="39">
        <v>0.55000000000000004</v>
      </c>
      <c r="CF341" s="39">
        <v>0.3</v>
      </c>
    </row>
    <row r="342" spans="1:84" x14ac:dyDescent="0.25">
      <c r="A342" s="31" t="str">
        <f t="shared" si="5"/>
        <v>CENTRO MUNICIPAL DE EDUCACAO BASICA MUNDO FELIZ5º anoB</v>
      </c>
      <c r="B342" s="31" t="s">
        <v>224</v>
      </c>
      <c r="C342" s="31" t="s">
        <v>232</v>
      </c>
      <c r="D342" s="31" t="s">
        <v>233</v>
      </c>
      <c r="E342" s="31" t="s">
        <v>217</v>
      </c>
      <c r="F342" s="31" t="s">
        <v>100</v>
      </c>
      <c r="G342" s="42">
        <v>18</v>
      </c>
      <c r="H342" s="42">
        <v>18</v>
      </c>
      <c r="I342" s="42">
        <v>16</v>
      </c>
      <c r="J342" s="42">
        <v>16</v>
      </c>
      <c r="K342" s="39">
        <v>0.28000000000000003</v>
      </c>
      <c r="L342" s="39">
        <v>0.17</v>
      </c>
      <c r="M342" s="39">
        <v>0.11</v>
      </c>
      <c r="N342" s="39">
        <v>0.44</v>
      </c>
      <c r="O342" s="39">
        <v>0.67</v>
      </c>
      <c r="P342" s="39">
        <v>0.22</v>
      </c>
      <c r="Q342" s="39">
        <v>0.44</v>
      </c>
      <c r="R342" s="39">
        <v>0.28000000000000003</v>
      </c>
      <c r="S342" s="39">
        <v>0.56000000000000005</v>
      </c>
      <c r="T342" s="39">
        <v>0.72</v>
      </c>
      <c r="U342" s="39">
        <v>0.5</v>
      </c>
      <c r="V342" s="39">
        <v>0.28000000000000003</v>
      </c>
      <c r="W342" s="39">
        <v>0.28000000000000003</v>
      </c>
      <c r="X342" s="39">
        <v>0.5</v>
      </c>
      <c r="Y342" s="39">
        <v>0.56000000000000005</v>
      </c>
      <c r="Z342" s="39">
        <v>0.11</v>
      </c>
      <c r="AA342" s="39">
        <v>0.28000000000000003</v>
      </c>
      <c r="AB342" s="39">
        <v>0.17</v>
      </c>
      <c r="AC342" s="39">
        <v>0.06</v>
      </c>
      <c r="AD342" s="39">
        <v>0.61</v>
      </c>
      <c r="AE342" s="39">
        <v>0.56000000000000005</v>
      </c>
      <c r="AF342" s="39">
        <v>0.33</v>
      </c>
      <c r="AG342" s="39">
        <v>0.22</v>
      </c>
      <c r="AH342" s="39">
        <v>0.28000000000000003</v>
      </c>
      <c r="AI342" s="39">
        <v>0.33</v>
      </c>
      <c r="AJ342" s="39">
        <v>0.72</v>
      </c>
      <c r="AK342" s="39">
        <v>0.72</v>
      </c>
      <c r="AL342" s="39">
        <v>0.61</v>
      </c>
      <c r="AM342" s="39">
        <v>0.61</v>
      </c>
      <c r="AN342" s="39">
        <v>0.39</v>
      </c>
      <c r="AO342" s="39">
        <v>0.11</v>
      </c>
      <c r="AP342" s="39">
        <v>0.11</v>
      </c>
      <c r="AQ342" s="39">
        <v>0.5</v>
      </c>
      <c r="AR342" s="39">
        <v>0.22</v>
      </c>
      <c r="AS342" s="39">
        <v>0.61</v>
      </c>
      <c r="AT342" s="39">
        <v>0.22</v>
      </c>
      <c r="AU342" s="39">
        <v>0.39</v>
      </c>
      <c r="AV342" s="39">
        <v>0.44</v>
      </c>
      <c r="AW342" s="39">
        <v>0.39</v>
      </c>
      <c r="AX342" s="39">
        <v>0.39</v>
      </c>
      <c r="AY342" s="39">
        <v>0.17</v>
      </c>
      <c r="AZ342" s="39">
        <v>0.22</v>
      </c>
      <c r="BA342" s="39">
        <v>0.28000000000000003</v>
      </c>
      <c r="BB342" s="39">
        <v>0.83</v>
      </c>
      <c r="BC342" s="39">
        <v>0.17</v>
      </c>
      <c r="BD342" s="39">
        <v>0.44</v>
      </c>
      <c r="BE342" s="39">
        <v>0.33</v>
      </c>
      <c r="BF342" s="39">
        <v>0.39</v>
      </c>
      <c r="BG342" s="39">
        <v>0.44</v>
      </c>
      <c r="BH342" s="39">
        <v>0.17</v>
      </c>
      <c r="BI342" s="39">
        <v>0.72</v>
      </c>
      <c r="BJ342" s="39">
        <v>0.33</v>
      </c>
      <c r="BK342" s="39">
        <v>0.61</v>
      </c>
      <c r="BL342" s="39">
        <v>0.83</v>
      </c>
      <c r="BM342" s="39">
        <v>0.5</v>
      </c>
      <c r="BN342" s="39">
        <v>0.28000000000000003</v>
      </c>
      <c r="BO342" s="39">
        <v>0.11</v>
      </c>
      <c r="BP342" s="39">
        <v>0.72</v>
      </c>
      <c r="BQ342" s="39">
        <v>0.72</v>
      </c>
      <c r="BR342" s="39">
        <v>0.28000000000000003</v>
      </c>
      <c r="BS342" s="39">
        <v>0.28000000000000003</v>
      </c>
      <c r="BT342" s="39">
        <v>0.17</v>
      </c>
      <c r="BU342" s="39">
        <v>0.72</v>
      </c>
      <c r="BV342" s="39">
        <v>0.22</v>
      </c>
      <c r="BW342" s="39">
        <v>0.28000000000000003</v>
      </c>
      <c r="BX342" s="39">
        <v>0.33</v>
      </c>
      <c r="BY342" s="39">
        <v>0.22</v>
      </c>
      <c r="BZ342" s="39">
        <v>0.28000000000000003</v>
      </c>
      <c r="CA342" s="39">
        <v>0.28000000000000003</v>
      </c>
      <c r="CB342" s="39">
        <v>0.17</v>
      </c>
      <c r="CC342" s="39">
        <v>0.36</v>
      </c>
      <c r="CD342" s="39">
        <v>0.41</v>
      </c>
      <c r="CE342" s="39">
        <v>0.43</v>
      </c>
      <c r="CF342" s="39">
        <v>0.28999999999999998</v>
      </c>
    </row>
    <row r="343" spans="1:84" x14ac:dyDescent="0.25">
      <c r="A343" s="31" t="str">
        <f t="shared" si="5"/>
        <v>ESCOLA MUNICIPAL JOAO BRAGA DE OLIVEIRA5º anoU</v>
      </c>
      <c r="B343" s="31" t="s">
        <v>318</v>
      </c>
      <c r="C343" s="31" t="s">
        <v>326</v>
      </c>
      <c r="D343" s="31" t="s">
        <v>415</v>
      </c>
      <c r="E343" s="31" t="s">
        <v>217</v>
      </c>
      <c r="F343" s="31" t="s">
        <v>107</v>
      </c>
      <c r="G343" s="43">
        <v>12</v>
      </c>
      <c r="H343" s="43">
        <v>12</v>
      </c>
      <c r="I343" s="43">
        <v>12</v>
      </c>
      <c r="J343" s="43">
        <v>12</v>
      </c>
      <c r="K343" s="39">
        <v>0.67</v>
      </c>
      <c r="L343" s="39">
        <v>0.42</v>
      </c>
      <c r="M343" s="39">
        <v>0</v>
      </c>
      <c r="N343" s="39">
        <v>0.42</v>
      </c>
      <c r="O343" s="39">
        <v>0.5</v>
      </c>
      <c r="P343" s="39">
        <v>0.92</v>
      </c>
      <c r="Q343" s="39">
        <v>0.57999999999999996</v>
      </c>
      <c r="R343" s="39">
        <v>0.83</v>
      </c>
      <c r="S343" s="39">
        <v>0.67</v>
      </c>
      <c r="T343" s="39">
        <v>0.5</v>
      </c>
      <c r="U343" s="39">
        <v>0.57999999999999996</v>
      </c>
      <c r="V343" s="39">
        <v>0.75</v>
      </c>
      <c r="W343" s="39">
        <v>0.67</v>
      </c>
      <c r="X343" s="39">
        <v>0.75</v>
      </c>
      <c r="Y343" s="39">
        <v>0.33</v>
      </c>
      <c r="Z343" s="39">
        <v>0.25</v>
      </c>
      <c r="AA343" s="39">
        <v>0.57999999999999996</v>
      </c>
      <c r="AB343" s="39">
        <v>0.08</v>
      </c>
      <c r="AC343" s="39">
        <v>0.17</v>
      </c>
      <c r="AD343" s="39">
        <v>0.5</v>
      </c>
      <c r="AE343" s="39">
        <v>0.5</v>
      </c>
      <c r="AF343" s="39">
        <v>0.5</v>
      </c>
      <c r="AG343" s="39">
        <v>0.25</v>
      </c>
      <c r="AH343" s="39">
        <v>0.17</v>
      </c>
      <c r="AI343" s="39">
        <v>0.25</v>
      </c>
      <c r="AJ343" s="39">
        <v>0.67</v>
      </c>
      <c r="AK343" s="39">
        <v>0.42</v>
      </c>
      <c r="AL343" s="39">
        <v>0.33</v>
      </c>
      <c r="AM343" s="39">
        <v>0.42</v>
      </c>
      <c r="AN343" s="39">
        <v>0.33</v>
      </c>
      <c r="AO343" s="39">
        <v>0.17</v>
      </c>
      <c r="AP343" s="39">
        <v>0.17</v>
      </c>
      <c r="AQ343" s="39">
        <v>0.42</v>
      </c>
      <c r="AR343" s="39">
        <v>0.42</v>
      </c>
      <c r="AS343" s="39">
        <v>0.5</v>
      </c>
      <c r="AT343" s="39">
        <v>0.17</v>
      </c>
      <c r="AU343" s="39">
        <v>0.33</v>
      </c>
      <c r="AV343" s="39">
        <v>0.5</v>
      </c>
      <c r="AW343" s="39">
        <v>0.42</v>
      </c>
      <c r="AX343" s="39">
        <v>0.08</v>
      </c>
      <c r="AY343" s="39">
        <v>0.17</v>
      </c>
      <c r="AZ343" s="39">
        <v>0.08</v>
      </c>
      <c r="BA343" s="39">
        <v>0</v>
      </c>
      <c r="BB343" s="39">
        <v>0.92</v>
      </c>
      <c r="BC343" s="39">
        <v>0.17</v>
      </c>
      <c r="BD343" s="39">
        <v>0.57999999999999996</v>
      </c>
      <c r="BE343" s="39">
        <v>0.92</v>
      </c>
      <c r="BF343" s="39">
        <v>0.83</v>
      </c>
      <c r="BG343" s="39">
        <v>0.17</v>
      </c>
      <c r="BH343" s="39">
        <v>0</v>
      </c>
      <c r="BI343" s="39">
        <v>0.57999999999999996</v>
      </c>
      <c r="BJ343" s="39">
        <v>0.67</v>
      </c>
      <c r="BK343" s="39">
        <v>1</v>
      </c>
      <c r="BL343" s="39">
        <v>0.67</v>
      </c>
      <c r="BM343" s="39">
        <v>0.57999999999999996</v>
      </c>
      <c r="BN343" s="39">
        <v>0.25</v>
      </c>
      <c r="BO343" s="39">
        <v>0.17</v>
      </c>
      <c r="BP343" s="39">
        <v>0.75</v>
      </c>
      <c r="BQ343" s="39">
        <v>0.75</v>
      </c>
      <c r="BR343" s="39">
        <v>0.57999999999999996</v>
      </c>
      <c r="BS343" s="39">
        <v>0.25</v>
      </c>
      <c r="BT343" s="39">
        <v>0.08</v>
      </c>
      <c r="BU343" s="39">
        <v>0.83</v>
      </c>
      <c r="BV343" s="39">
        <v>0.57999999999999996</v>
      </c>
      <c r="BW343" s="39">
        <v>0.25</v>
      </c>
      <c r="BX343" s="39">
        <v>0.33</v>
      </c>
      <c r="BY343" s="39">
        <v>0.17</v>
      </c>
      <c r="BZ343" s="39">
        <v>0.08</v>
      </c>
      <c r="CA343" s="39">
        <v>0.17</v>
      </c>
      <c r="CB343" s="39">
        <v>0</v>
      </c>
      <c r="CC343" s="39">
        <v>0.51</v>
      </c>
      <c r="CD343" s="39">
        <v>0.35</v>
      </c>
      <c r="CE343" s="39">
        <v>0.49</v>
      </c>
      <c r="CF343" s="39">
        <v>0.28000000000000003</v>
      </c>
    </row>
    <row r="344" spans="1:84" x14ac:dyDescent="0.25">
      <c r="A344" s="31" t="str">
        <f t="shared" si="5"/>
        <v>ESCOLA MUNICIPAL PROFESSOR ANTONIO PEREIRA ARRUDA5º anoA</v>
      </c>
      <c r="B344" s="31" t="s">
        <v>294</v>
      </c>
      <c r="C344" s="31" t="s">
        <v>295</v>
      </c>
      <c r="D344" s="31" t="s">
        <v>540</v>
      </c>
      <c r="E344" s="31" t="s">
        <v>217</v>
      </c>
      <c r="F344" s="31" t="s">
        <v>87</v>
      </c>
      <c r="G344" s="42">
        <v>25</v>
      </c>
      <c r="H344" s="42">
        <v>25</v>
      </c>
      <c r="I344" s="42">
        <v>25</v>
      </c>
      <c r="J344" s="42">
        <v>25</v>
      </c>
      <c r="K344" s="39">
        <v>0.2</v>
      </c>
      <c r="L344" s="39">
        <v>0.32</v>
      </c>
      <c r="M344" s="39">
        <v>0.24</v>
      </c>
      <c r="N344" s="39">
        <v>0.16</v>
      </c>
      <c r="O344" s="39">
        <v>0.4</v>
      </c>
      <c r="P344" s="39">
        <v>0.32</v>
      </c>
      <c r="Q344" s="39">
        <v>0.44</v>
      </c>
      <c r="R344" s="39">
        <v>0.4</v>
      </c>
      <c r="S344" s="39">
        <v>0.36</v>
      </c>
      <c r="T344" s="39">
        <v>0.6</v>
      </c>
      <c r="U344" s="39">
        <v>0.44</v>
      </c>
      <c r="V344" s="39">
        <v>0.24</v>
      </c>
      <c r="W344" s="39">
        <v>0.16</v>
      </c>
      <c r="X344" s="39">
        <v>0.4</v>
      </c>
      <c r="Y344" s="39">
        <v>0.32</v>
      </c>
      <c r="Z344" s="39">
        <v>0.28000000000000003</v>
      </c>
      <c r="AA344" s="39">
        <v>0.44</v>
      </c>
      <c r="AB344" s="39">
        <v>0.24</v>
      </c>
      <c r="AC344" s="39">
        <v>0.2</v>
      </c>
      <c r="AD344" s="39">
        <v>0.56000000000000005</v>
      </c>
      <c r="AE344" s="39">
        <v>0.36</v>
      </c>
      <c r="AF344" s="39">
        <v>0.48</v>
      </c>
      <c r="AG344" s="39">
        <v>0.24</v>
      </c>
      <c r="AH344" s="39">
        <v>0.16</v>
      </c>
      <c r="AI344" s="39">
        <v>0.28000000000000003</v>
      </c>
      <c r="AJ344" s="39">
        <v>0.4</v>
      </c>
      <c r="AK344" s="39">
        <v>0.36</v>
      </c>
      <c r="AL344" s="39">
        <v>0.28000000000000003</v>
      </c>
      <c r="AM344" s="39">
        <v>0.64</v>
      </c>
      <c r="AN344" s="39">
        <v>0.4</v>
      </c>
      <c r="AO344" s="39">
        <v>0.28000000000000003</v>
      </c>
      <c r="AP344" s="39">
        <v>0.16</v>
      </c>
      <c r="AQ344" s="39">
        <v>0.44</v>
      </c>
      <c r="AR344" s="39">
        <v>0.4</v>
      </c>
      <c r="AS344" s="39">
        <v>0.4</v>
      </c>
      <c r="AT344" s="39">
        <v>0.16</v>
      </c>
      <c r="AU344" s="39">
        <v>0.2</v>
      </c>
      <c r="AV344" s="39">
        <v>0.24</v>
      </c>
      <c r="AW344" s="39">
        <v>0.32</v>
      </c>
      <c r="AX344" s="39">
        <v>0.36</v>
      </c>
      <c r="AY344" s="39">
        <v>0.24</v>
      </c>
      <c r="AZ344" s="39">
        <v>0.28000000000000003</v>
      </c>
      <c r="BA344" s="39">
        <v>0.12</v>
      </c>
      <c r="BB344" s="39">
        <v>0.64</v>
      </c>
      <c r="BC344" s="39">
        <v>0.16</v>
      </c>
      <c r="BD344" s="39">
        <v>0.52</v>
      </c>
      <c r="BE344" s="39">
        <v>0.32</v>
      </c>
      <c r="BF344" s="39">
        <v>0.44</v>
      </c>
      <c r="BG344" s="39">
        <v>0.24</v>
      </c>
      <c r="BH344" s="39">
        <v>0.2</v>
      </c>
      <c r="BI344" s="39">
        <v>0.72</v>
      </c>
      <c r="BJ344" s="39">
        <v>0.36</v>
      </c>
      <c r="BK344" s="39">
        <v>0.44</v>
      </c>
      <c r="BL344" s="39">
        <v>0.52</v>
      </c>
      <c r="BM344" s="39">
        <v>0.2</v>
      </c>
      <c r="BN344" s="39">
        <v>0.4</v>
      </c>
      <c r="BO344" s="39">
        <v>0.16</v>
      </c>
      <c r="BP344" s="39">
        <v>0.72</v>
      </c>
      <c r="BQ344" s="39">
        <v>0.36</v>
      </c>
      <c r="BR344" s="39">
        <v>0.28000000000000003</v>
      </c>
      <c r="BS344" s="39">
        <v>0.24</v>
      </c>
      <c r="BT344" s="39">
        <v>0.04</v>
      </c>
      <c r="BU344" s="39">
        <v>0.64</v>
      </c>
      <c r="BV344" s="39">
        <v>0.44</v>
      </c>
      <c r="BW344" s="39">
        <v>0.08</v>
      </c>
      <c r="BX344" s="39">
        <v>0.24</v>
      </c>
      <c r="BY344" s="39">
        <v>0.28000000000000003</v>
      </c>
      <c r="BZ344" s="39">
        <v>0.28000000000000003</v>
      </c>
      <c r="CA344" s="39">
        <v>0.28000000000000003</v>
      </c>
      <c r="CB344" s="39">
        <v>0.24</v>
      </c>
      <c r="CC344" s="39">
        <v>0.34</v>
      </c>
      <c r="CD344" s="39">
        <v>0.33</v>
      </c>
      <c r="CE344" s="39">
        <v>0.37</v>
      </c>
      <c r="CF344" s="39">
        <v>0.28000000000000003</v>
      </c>
    </row>
    <row r="345" spans="1:84" x14ac:dyDescent="0.25">
      <c r="A345" s="31" t="str">
        <f t="shared" si="5"/>
        <v>ESCOLA MUNICIPAL BURITI B5º anoA</v>
      </c>
      <c r="B345" s="31" t="s">
        <v>166</v>
      </c>
      <c r="C345" s="31" t="s">
        <v>185</v>
      </c>
      <c r="D345" s="31" t="s">
        <v>186</v>
      </c>
      <c r="E345" s="31" t="s">
        <v>217</v>
      </c>
      <c r="F345" s="31" t="s">
        <v>87</v>
      </c>
      <c r="G345" s="42">
        <v>23</v>
      </c>
      <c r="H345" s="42">
        <v>23</v>
      </c>
      <c r="I345" s="42">
        <v>25</v>
      </c>
      <c r="J345" s="42">
        <v>25</v>
      </c>
      <c r="K345" s="39">
        <v>0.38</v>
      </c>
      <c r="L345" s="39">
        <v>0.38</v>
      </c>
      <c r="M345" s="39">
        <v>0.12</v>
      </c>
      <c r="N345" s="39">
        <v>0.27</v>
      </c>
      <c r="O345" s="39">
        <v>0.23</v>
      </c>
      <c r="P345" s="39">
        <v>0.12</v>
      </c>
      <c r="Q345" s="39">
        <v>0.23</v>
      </c>
      <c r="R345" s="39">
        <v>0.23</v>
      </c>
      <c r="S345" s="39">
        <v>0.19</v>
      </c>
      <c r="T345" s="39">
        <v>0.38</v>
      </c>
      <c r="U345" s="39">
        <v>0.31</v>
      </c>
      <c r="V345" s="39">
        <v>0.12</v>
      </c>
      <c r="W345" s="39">
        <v>0.35</v>
      </c>
      <c r="X345" s="39">
        <v>0.46</v>
      </c>
      <c r="Y345" s="39">
        <v>0.62</v>
      </c>
      <c r="Z345" s="39">
        <v>0.23</v>
      </c>
      <c r="AA345" s="39">
        <v>0.38</v>
      </c>
      <c r="AB345" s="39">
        <v>0.31</v>
      </c>
      <c r="AC345" s="39">
        <v>0.46</v>
      </c>
      <c r="AD345" s="39">
        <v>0.46</v>
      </c>
      <c r="AE345" s="39">
        <v>0.42</v>
      </c>
      <c r="AF345" s="39">
        <v>0.54</v>
      </c>
      <c r="AG345" s="39">
        <v>0.19</v>
      </c>
      <c r="AH345" s="39">
        <v>0.23</v>
      </c>
      <c r="AI345" s="39">
        <v>0.31</v>
      </c>
      <c r="AJ345" s="39">
        <v>0.19</v>
      </c>
      <c r="AK345" s="39">
        <v>0.42</v>
      </c>
      <c r="AL345" s="39">
        <v>0.31</v>
      </c>
      <c r="AM345" s="39">
        <v>0.38</v>
      </c>
      <c r="AN345" s="39">
        <v>0.31</v>
      </c>
      <c r="AO345" s="39">
        <v>0.15</v>
      </c>
      <c r="AP345" s="39">
        <v>0.27</v>
      </c>
      <c r="AQ345" s="39">
        <v>0.42</v>
      </c>
      <c r="AR345" s="39">
        <v>0.23</v>
      </c>
      <c r="AS345" s="39">
        <v>0.54</v>
      </c>
      <c r="AT345" s="39">
        <v>0.23</v>
      </c>
      <c r="AU345" s="39">
        <v>0.31</v>
      </c>
      <c r="AV345" s="39">
        <v>0.19</v>
      </c>
      <c r="AW345" s="39">
        <v>0.12</v>
      </c>
      <c r="AX345" s="39">
        <v>0.38</v>
      </c>
      <c r="AY345" s="39">
        <v>0.23</v>
      </c>
      <c r="AZ345" s="39">
        <v>0.15</v>
      </c>
      <c r="BA345" s="39">
        <v>0.19</v>
      </c>
      <c r="BB345" s="39">
        <v>0.77</v>
      </c>
      <c r="BC345" s="39">
        <v>0.38</v>
      </c>
      <c r="BD345" s="39">
        <v>0.57999999999999996</v>
      </c>
      <c r="BE345" s="39">
        <v>0.46</v>
      </c>
      <c r="BF345" s="39">
        <v>0.42</v>
      </c>
      <c r="BG345" s="39">
        <v>0.19</v>
      </c>
      <c r="BH345" s="39">
        <v>0</v>
      </c>
      <c r="BI345" s="39">
        <v>0.35</v>
      </c>
      <c r="BJ345" s="39">
        <v>0.27</v>
      </c>
      <c r="BK345" s="39">
        <v>0.35</v>
      </c>
      <c r="BL345" s="39">
        <v>0.62</v>
      </c>
      <c r="BM345" s="39">
        <v>0.35</v>
      </c>
      <c r="BN345" s="39">
        <v>0.27</v>
      </c>
      <c r="BO345" s="39">
        <v>0.04</v>
      </c>
      <c r="BP345" s="39">
        <v>0.69</v>
      </c>
      <c r="BQ345" s="39">
        <v>0.46</v>
      </c>
      <c r="BR345" s="39">
        <v>0.42</v>
      </c>
      <c r="BS345" s="39">
        <v>0.31</v>
      </c>
      <c r="BT345" s="39">
        <v>0.23</v>
      </c>
      <c r="BU345" s="39">
        <v>0.54</v>
      </c>
      <c r="BV345" s="39">
        <v>0.08</v>
      </c>
      <c r="BW345" s="39">
        <v>0.15</v>
      </c>
      <c r="BX345" s="39">
        <v>0.19</v>
      </c>
      <c r="BY345" s="39">
        <v>0.31</v>
      </c>
      <c r="BZ345" s="39">
        <v>0.23</v>
      </c>
      <c r="CA345" s="39">
        <v>0.15</v>
      </c>
      <c r="CB345" s="39">
        <v>0.19</v>
      </c>
      <c r="CC345" s="39">
        <v>0.31</v>
      </c>
      <c r="CD345" s="39">
        <v>0.31</v>
      </c>
      <c r="CE345" s="39">
        <v>0.36</v>
      </c>
      <c r="CF345" s="39">
        <v>0.24</v>
      </c>
    </row>
    <row r="346" spans="1:84" x14ac:dyDescent="0.25">
      <c r="A346" s="31" t="str">
        <f t="shared" si="5"/>
        <v>ESCOLA MUNICIPAL TURMA DA MONICA5º ano"B"</v>
      </c>
      <c r="B346" s="31" t="s">
        <v>166</v>
      </c>
      <c r="C346" s="31" t="s">
        <v>209</v>
      </c>
      <c r="D346" s="31" t="s">
        <v>212</v>
      </c>
      <c r="E346" s="31" t="s">
        <v>217</v>
      </c>
      <c r="F346" s="31" t="s">
        <v>243</v>
      </c>
      <c r="G346" s="43">
        <v>23</v>
      </c>
      <c r="H346" s="43">
        <v>23</v>
      </c>
      <c r="I346" s="43">
        <v>23</v>
      </c>
      <c r="J346" s="43">
        <v>23</v>
      </c>
      <c r="K346" s="39">
        <v>0.13</v>
      </c>
      <c r="L346" s="39">
        <v>0.13</v>
      </c>
      <c r="M346" s="39">
        <v>0.43</v>
      </c>
      <c r="N346" s="39">
        <v>0.3</v>
      </c>
      <c r="O346" s="39">
        <v>0.35</v>
      </c>
      <c r="P346" s="39">
        <v>0.3</v>
      </c>
      <c r="Q346" s="39">
        <v>0.3</v>
      </c>
      <c r="R346" s="39">
        <v>0.17</v>
      </c>
      <c r="S346" s="39">
        <v>0.13</v>
      </c>
      <c r="T346" s="39">
        <v>0.43</v>
      </c>
      <c r="U346" s="39">
        <v>0.43</v>
      </c>
      <c r="V346" s="39">
        <v>0.17</v>
      </c>
      <c r="W346" s="39">
        <v>0.26</v>
      </c>
      <c r="X346" s="39">
        <v>0.61</v>
      </c>
      <c r="Y346" s="39">
        <v>0.26</v>
      </c>
      <c r="Z346" s="39">
        <v>0.43</v>
      </c>
      <c r="AA346" s="39">
        <v>0.56999999999999995</v>
      </c>
      <c r="AB346" s="39">
        <v>0.17</v>
      </c>
      <c r="AC346" s="39">
        <v>0.13</v>
      </c>
      <c r="AD346" s="39">
        <v>0.39</v>
      </c>
      <c r="AE346" s="39">
        <v>0.52</v>
      </c>
      <c r="AF346" s="39">
        <v>0.43</v>
      </c>
      <c r="AG346" s="39">
        <v>0.17</v>
      </c>
      <c r="AH346" s="39">
        <v>0.3</v>
      </c>
      <c r="AI346" s="39">
        <v>0.26</v>
      </c>
      <c r="AJ346" s="39">
        <v>0.39</v>
      </c>
      <c r="AK346" s="39">
        <v>0.43</v>
      </c>
      <c r="AL346" s="39">
        <v>0.3</v>
      </c>
      <c r="AM346" s="39">
        <v>0.56999999999999995</v>
      </c>
      <c r="AN346" s="39">
        <v>0.22</v>
      </c>
      <c r="AO346" s="39">
        <v>0.04</v>
      </c>
      <c r="AP346" s="39">
        <v>0.3</v>
      </c>
      <c r="AQ346" s="39">
        <v>0.39</v>
      </c>
      <c r="AR346" s="39">
        <v>0.26</v>
      </c>
      <c r="AS346" s="39">
        <v>0.48</v>
      </c>
      <c r="AT346" s="39">
        <v>0.09</v>
      </c>
      <c r="AU346" s="39">
        <v>0.26</v>
      </c>
      <c r="AV346" s="39">
        <v>0.17</v>
      </c>
      <c r="AW346" s="39">
        <v>0.22</v>
      </c>
      <c r="AX346" s="39">
        <v>0.35</v>
      </c>
      <c r="AY346" s="39">
        <v>0.22</v>
      </c>
      <c r="AZ346" s="39">
        <v>0.3</v>
      </c>
      <c r="BA346" s="39">
        <v>0.26</v>
      </c>
      <c r="BB346" s="39">
        <v>0.61</v>
      </c>
      <c r="BC346" s="39">
        <v>0.17</v>
      </c>
      <c r="BD346" s="39">
        <v>0.56999999999999995</v>
      </c>
      <c r="BE346" s="39">
        <v>0.56999999999999995</v>
      </c>
      <c r="BF346" s="39">
        <v>0.56999999999999995</v>
      </c>
      <c r="BG346" s="39">
        <v>0.26</v>
      </c>
      <c r="BH346" s="39">
        <v>0.09</v>
      </c>
      <c r="BI346" s="39">
        <v>0.7</v>
      </c>
      <c r="BJ346" s="39">
        <v>0.39</v>
      </c>
      <c r="BK346" s="39">
        <v>0.26</v>
      </c>
      <c r="BL346" s="39">
        <v>0.48</v>
      </c>
      <c r="BM346" s="39">
        <v>0.43</v>
      </c>
      <c r="BN346" s="39">
        <v>0.13</v>
      </c>
      <c r="BO346" s="39">
        <v>0.17</v>
      </c>
      <c r="BP346" s="39">
        <v>0.56999999999999995</v>
      </c>
      <c r="BQ346" s="39">
        <v>0.48</v>
      </c>
      <c r="BR346" s="39">
        <v>0.39</v>
      </c>
      <c r="BS346" s="39">
        <v>0.3</v>
      </c>
      <c r="BT346" s="39">
        <v>0.09</v>
      </c>
      <c r="BU346" s="39">
        <v>0.56999999999999995</v>
      </c>
      <c r="BV346" s="39">
        <v>0.17</v>
      </c>
      <c r="BW346" s="39">
        <v>0.3</v>
      </c>
      <c r="BX346" s="39">
        <v>0.3</v>
      </c>
      <c r="BY346" s="39">
        <v>0.26</v>
      </c>
      <c r="BZ346" s="39">
        <v>0.35</v>
      </c>
      <c r="CA346" s="39">
        <v>0.26</v>
      </c>
      <c r="CB346" s="39">
        <v>0.09</v>
      </c>
      <c r="CC346" s="39">
        <v>0.31</v>
      </c>
      <c r="CD346" s="39">
        <v>0.31</v>
      </c>
      <c r="CE346" s="39">
        <v>0.38</v>
      </c>
      <c r="CF346" s="39">
        <v>0.27</v>
      </c>
    </row>
    <row r="347" spans="1:84" x14ac:dyDescent="0.25">
      <c r="A347" s="31" t="str">
        <f t="shared" si="5"/>
        <v>ESCOLA MUNICIPAL BOA VISTA5º anoMATUTINO</v>
      </c>
      <c r="B347" s="31" t="s">
        <v>166</v>
      </c>
      <c r="C347" s="31" t="s">
        <v>173</v>
      </c>
      <c r="D347" s="31" t="s">
        <v>176</v>
      </c>
      <c r="E347" s="31" t="s">
        <v>217</v>
      </c>
      <c r="F347" s="31" t="s">
        <v>162</v>
      </c>
      <c r="G347" s="42">
        <v>32</v>
      </c>
      <c r="H347" s="42">
        <v>32</v>
      </c>
      <c r="I347" s="42">
        <v>31</v>
      </c>
      <c r="J347" s="42">
        <v>31</v>
      </c>
      <c r="K347" s="39">
        <v>0.09</v>
      </c>
      <c r="L347" s="39">
        <v>0.24</v>
      </c>
      <c r="M347" s="39">
        <v>0.36</v>
      </c>
      <c r="N347" s="39">
        <v>0.24</v>
      </c>
      <c r="O347" s="39">
        <v>0.3</v>
      </c>
      <c r="P347" s="39">
        <v>0.21</v>
      </c>
      <c r="Q347" s="39">
        <v>0.15</v>
      </c>
      <c r="R347" s="39">
        <v>0.06</v>
      </c>
      <c r="S347" s="39">
        <v>0.36</v>
      </c>
      <c r="T347" s="39">
        <v>0.55000000000000004</v>
      </c>
      <c r="U347" s="39">
        <v>0.57999999999999996</v>
      </c>
      <c r="V347" s="39">
        <v>0.3</v>
      </c>
      <c r="W347" s="39">
        <v>0.21</v>
      </c>
      <c r="X347" s="39">
        <v>0.36</v>
      </c>
      <c r="Y347" s="39">
        <v>0.27</v>
      </c>
      <c r="Z347" s="39">
        <v>0.42</v>
      </c>
      <c r="AA347" s="39">
        <v>0.57999999999999996</v>
      </c>
      <c r="AB347" s="39">
        <v>0.33</v>
      </c>
      <c r="AC347" s="39">
        <v>0.3</v>
      </c>
      <c r="AD347" s="39">
        <v>0.48</v>
      </c>
      <c r="AE347" s="39">
        <v>0.24</v>
      </c>
      <c r="AF347" s="39">
        <v>0.48</v>
      </c>
      <c r="AG347" s="39">
        <v>0.15</v>
      </c>
      <c r="AH347" s="39">
        <v>0.3</v>
      </c>
      <c r="AI347" s="39">
        <v>0.18</v>
      </c>
      <c r="AJ347" s="39">
        <v>0.27</v>
      </c>
      <c r="AK347" s="39">
        <v>0.52</v>
      </c>
      <c r="AL347" s="39">
        <v>0.36</v>
      </c>
      <c r="AM347" s="39">
        <v>0.39</v>
      </c>
      <c r="AN347" s="39">
        <v>0.21</v>
      </c>
      <c r="AO347" s="39">
        <v>0.12</v>
      </c>
      <c r="AP347" s="39">
        <v>0.15</v>
      </c>
      <c r="AQ347" s="39">
        <v>0.36</v>
      </c>
      <c r="AR347" s="39">
        <v>0.33</v>
      </c>
      <c r="AS347" s="39">
        <v>0.48</v>
      </c>
      <c r="AT347" s="39">
        <v>0.12</v>
      </c>
      <c r="AU347" s="39">
        <v>0.33</v>
      </c>
      <c r="AV347" s="39">
        <v>0.3</v>
      </c>
      <c r="AW347" s="39">
        <v>0.18</v>
      </c>
      <c r="AX347" s="39">
        <v>0.36</v>
      </c>
      <c r="AY347" s="39">
        <v>0.09</v>
      </c>
      <c r="AZ347" s="39">
        <v>0.3</v>
      </c>
      <c r="BA347" s="39">
        <v>0.21</v>
      </c>
      <c r="BB347" s="39">
        <v>0.7</v>
      </c>
      <c r="BC347" s="39">
        <v>0.27</v>
      </c>
      <c r="BD347" s="39">
        <v>0.57999999999999996</v>
      </c>
      <c r="BE347" s="39">
        <v>0.39</v>
      </c>
      <c r="BF347" s="39">
        <v>0.33</v>
      </c>
      <c r="BG347" s="39">
        <v>0.27</v>
      </c>
      <c r="BH347" s="39">
        <v>0.06</v>
      </c>
      <c r="BI347" s="39">
        <v>0.42</v>
      </c>
      <c r="BJ347" s="39">
        <v>0.36</v>
      </c>
      <c r="BK347" s="39">
        <v>0.39</v>
      </c>
      <c r="BL347" s="39">
        <v>0.48</v>
      </c>
      <c r="BM347" s="39">
        <v>0.27</v>
      </c>
      <c r="BN347" s="39">
        <v>0.18</v>
      </c>
      <c r="BO347" s="39">
        <v>0.18</v>
      </c>
      <c r="BP347" s="39">
        <v>0.67</v>
      </c>
      <c r="BQ347" s="39">
        <v>0.45</v>
      </c>
      <c r="BR347" s="39">
        <v>0.3</v>
      </c>
      <c r="BS347" s="39">
        <v>0.3</v>
      </c>
      <c r="BT347" s="39">
        <v>0.12</v>
      </c>
      <c r="BU347" s="39">
        <v>0.64</v>
      </c>
      <c r="BV347" s="39">
        <v>0.3</v>
      </c>
      <c r="BW347" s="39">
        <v>0.24</v>
      </c>
      <c r="BX347" s="39">
        <v>0.24</v>
      </c>
      <c r="BY347" s="39">
        <v>0.27</v>
      </c>
      <c r="BZ347" s="39">
        <v>0.15</v>
      </c>
      <c r="CA347" s="39">
        <v>0.39</v>
      </c>
      <c r="CB347" s="39">
        <v>0.09</v>
      </c>
      <c r="CC347" s="39">
        <v>0.32</v>
      </c>
      <c r="CD347" s="39">
        <v>0.28999999999999998</v>
      </c>
      <c r="CE347" s="39">
        <v>0.35</v>
      </c>
      <c r="CF347" s="39">
        <v>0.28000000000000003</v>
      </c>
    </row>
    <row r="348" spans="1:84" x14ac:dyDescent="0.25">
      <c r="A348" s="31" t="str">
        <f t="shared" si="5"/>
        <v>ESC MUL PRE-ESC SOLDADINHO DE JESUS5º ano"A"</v>
      </c>
      <c r="B348" s="31" t="s">
        <v>224</v>
      </c>
      <c r="C348" s="31" t="s">
        <v>236</v>
      </c>
      <c r="D348" s="31" t="s">
        <v>237</v>
      </c>
      <c r="E348" s="31" t="s">
        <v>217</v>
      </c>
      <c r="F348" s="31" t="s">
        <v>187</v>
      </c>
      <c r="G348" s="42">
        <v>17</v>
      </c>
      <c r="H348" s="42">
        <v>17</v>
      </c>
      <c r="I348" s="42">
        <v>17</v>
      </c>
      <c r="J348" s="42">
        <v>17</v>
      </c>
      <c r="K348" s="39">
        <v>0.12</v>
      </c>
      <c r="L348" s="39">
        <v>0.06</v>
      </c>
      <c r="M348" s="39">
        <v>0.28999999999999998</v>
      </c>
      <c r="N348" s="39">
        <v>0.24</v>
      </c>
      <c r="O348" s="39">
        <v>0.28999999999999998</v>
      </c>
      <c r="P348" s="39">
        <v>0.12</v>
      </c>
      <c r="Q348" s="39">
        <v>0.24</v>
      </c>
      <c r="R348" s="39">
        <v>0.24</v>
      </c>
      <c r="S348" s="39">
        <v>0.35</v>
      </c>
      <c r="T348" s="39">
        <v>0.35</v>
      </c>
      <c r="U348" s="39">
        <v>0.47</v>
      </c>
      <c r="V348" s="39">
        <v>0.41</v>
      </c>
      <c r="W348" s="39">
        <v>0.35</v>
      </c>
      <c r="X348" s="39">
        <v>0.35</v>
      </c>
      <c r="Y348" s="39">
        <v>0.24</v>
      </c>
      <c r="Z348" s="39">
        <v>0.35</v>
      </c>
      <c r="AA348" s="39">
        <v>0.28999999999999998</v>
      </c>
      <c r="AB348" s="39">
        <v>0.65</v>
      </c>
      <c r="AC348" s="39">
        <v>0.12</v>
      </c>
      <c r="AD348" s="39">
        <v>0.53</v>
      </c>
      <c r="AE348" s="39">
        <v>0.41</v>
      </c>
      <c r="AF348" s="39">
        <v>0.53</v>
      </c>
      <c r="AG348" s="39">
        <v>0.18</v>
      </c>
      <c r="AH348" s="39">
        <v>0.35</v>
      </c>
      <c r="AI348" s="39">
        <v>0.12</v>
      </c>
      <c r="AJ348" s="39">
        <v>0.47</v>
      </c>
      <c r="AK348" s="39">
        <v>0.41</v>
      </c>
      <c r="AL348" s="39">
        <v>0.47</v>
      </c>
      <c r="AM348" s="39">
        <v>0.65</v>
      </c>
      <c r="AN348" s="39">
        <v>0.24</v>
      </c>
      <c r="AO348" s="39">
        <v>0.24</v>
      </c>
      <c r="AP348" s="39">
        <v>0.24</v>
      </c>
      <c r="AQ348" s="39">
        <v>0.06</v>
      </c>
      <c r="AR348" s="39">
        <v>0.47</v>
      </c>
      <c r="AS348" s="39">
        <v>0.35</v>
      </c>
      <c r="AT348" s="39">
        <v>0.12</v>
      </c>
      <c r="AU348" s="39">
        <v>0.47</v>
      </c>
      <c r="AV348" s="39">
        <v>0.28999999999999998</v>
      </c>
      <c r="AW348" s="39">
        <v>0.18</v>
      </c>
      <c r="AX348" s="39">
        <v>0.35</v>
      </c>
      <c r="AY348" s="39">
        <v>0.12</v>
      </c>
      <c r="AZ348" s="39">
        <v>0.18</v>
      </c>
      <c r="BA348" s="39">
        <v>0.12</v>
      </c>
      <c r="BB348" s="39">
        <v>0.59</v>
      </c>
      <c r="BC348" s="39">
        <v>0.41</v>
      </c>
      <c r="BD348" s="39">
        <v>0.41</v>
      </c>
      <c r="BE348" s="39">
        <v>0.76</v>
      </c>
      <c r="BF348" s="39">
        <v>0.12</v>
      </c>
      <c r="BG348" s="39">
        <v>0.35</v>
      </c>
      <c r="BH348" s="39">
        <v>0.24</v>
      </c>
      <c r="BI348" s="39">
        <v>0.28999999999999998</v>
      </c>
      <c r="BJ348" s="39">
        <v>0.24</v>
      </c>
      <c r="BK348" s="39">
        <v>0.59</v>
      </c>
      <c r="BL348" s="39">
        <v>0.41</v>
      </c>
      <c r="BM348" s="39">
        <v>0.28999999999999998</v>
      </c>
      <c r="BN348" s="39">
        <v>0.35</v>
      </c>
      <c r="BO348" s="39">
        <v>0.24</v>
      </c>
      <c r="BP348" s="39">
        <v>0.71</v>
      </c>
      <c r="BQ348" s="39">
        <v>0.47</v>
      </c>
      <c r="BR348" s="39">
        <v>0</v>
      </c>
      <c r="BS348" s="39">
        <v>0.35</v>
      </c>
      <c r="BT348" s="39">
        <v>0.24</v>
      </c>
      <c r="BU348" s="39">
        <v>0.65</v>
      </c>
      <c r="BV348" s="39">
        <v>0.35</v>
      </c>
      <c r="BW348" s="39">
        <v>0.35</v>
      </c>
      <c r="BX348" s="39">
        <v>0.18</v>
      </c>
      <c r="BY348" s="39">
        <v>0.18</v>
      </c>
      <c r="BZ348" s="39">
        <v>0.53</v>
      </c>
      <c r="CA348" s="39">
        <v>0.12</v>
      </c>
      <c r="CB348" s="39">
        <v>0.06</v>
      </c>
      <c r="CC348" s="39">
        <v>0.3</v>
      </c>
      <c r="CD348" s="39">
        <v>0.33</v>
      </c>
      <c r="CE348" s="39">
        <v>0.34</v>
      </c>
      <c r="CF348" s="39">
        <v>0.3</v>
      </c>
    </row>
    <row r="349" spans="1:84" x14ac:dyDescent="0.25">
      <c r="A349" s="31" t="str">
        <f t="shared" si="5"/>
        <v>ESCOLA MUNICIPAL BURITI B5º anoB</v>
      </c>
      <c r="B349" s="31" t="s">
        <v>166</v>
      </c>
      <c r="C349" s="31" t="s">
        <v>185</v>
      </c>
      <c r="D349" s="31" t="s">
        <v>186</v>
      </c>
      <c r="E349" s="31" t="s">
        <v>217</v>
      </c>
      <c r="F349" s="31" t="s">
        <v>100</v>
      </c>
      <c r="G349" s="43">
        <v>11</v>
      </c>
      <c r="H349" s="43">
        <v>11</v>
      </c>
      <c r="I349" s="43">
        <v>12</v>
      </c>
      <c r="J349" s="43">
        <v>12</v>
      </c>
      <c r="K349" s="39">
        <v>0.31</v>
      </c>
      <c r="L349" s="39">
        <v>0</v>
      </c>
      <c r="M349" s="39">
        <v>0.08</v>
      </c>
      <c r="N349" s="39">
        <v>0.85</v>
      </c>
      <c r="O349" s="39">
        <v>0.46</v>
      </c>
      <c r="P349" s="39">
        <v>0</v>
      </c>
      <c r="Q349" s="39">
        <v>0.23</v>
      </c>
      <c r="R349" s="39">
        <v>0.08</v>
      </c>
      <c r="S349" s="39">
        <v>0</v>
      </c>
      <c r="T349" s="39">
        <v>0.31</v>
      </c>
      <c r="U349" s="39">
        <v>0.54</v>
      </c>
      <c r="V349" s="39">
        <v>0.15</v>
      </c>
      <c r="W349" s="39">
        <v>0.54</v>
      </c>
      <c r="X349" s="39">
        <v>0.46</v>
      </c>
      <c r="Y349" s="39">
        <v>0.54</v>
      </c>
      <c r="Z349" s="39">
        <v>0.15</v>
      </c>
      <c r="AA349" s="39">
        <v>0.08</v>
      </c>
      <c r="AB349" s="39">
        <v>0.54</v>
      </c>
      <c r="AC349" s="39">
        <v>0.62</v>
      </c>
      <c r="AD349" s="39">
        <v>0.69</v>
      </c>
      <c r="AE349" s="39">
        <v>0.69</v>
      </c>
      <c r="AF349" s="39">
        <v>0.54</v>
      </c>
      <c r="AG349" s="39">
        <v>0.08</v>
      </c>
      <c r="AH349" s="39">
        <v>0.08</v>
      </c>
      <c r="AI349" s="39">
        <v>0.38</v>
      </c>
      <c r="AJ349" s="39">
        <v>0.31</v>
      </c>
      <c r="AK349" s="39">
        <v>0.62</v>
      </c>
      <c r="AL349" s="39">
        <v>0.31</v>
      </c>
      <c r="AM349" s="39">
        <v>0.38</v>
      </c>
      <c r="AN349" s="39">
        <v>0.46</v>
      </c>
      <c r="AO349" s="39">
        <v>0.15</v>
      </c>
      <c r="AP349" s="39">
        <v>0.15</v>
      </c>
      <c r="AQ349" s="39">
        <v>0.38</v>
      </c>
      <c r="AR349" s="39">
        <v>0.15</v>
      </c>
      <c r="AS349" s="39">
        <v>0.46</v>
      </c>
      <c r="AT349" s="39">
        <v>0.08</v>
      </c>
      <c r="AU349" s="39">
        <v>0.38</v>
      </c>
      <c r="AV349" s="39">
        <v>0</v>
      </c>
      <c r="AW349" s="39">
        <v>0.23</v>
      </c>
      <c r="AX349" s="39">
        <v>0.38</v>
      </c>
      <c r="AY349" s="39">
        <v>0</v>
      </c>
      <c r="AZ349" s="39">
        <v>0.23</v>
      </c>
      <c r="BA349" s="39">
        <v>0.08</v>
      </c>
      <c r="BB349" s="39">
        <v>0.69</v>
      </c>
      <c r="BC349" s="39">
        <v>0.08</v>
      </c>
      <c r="BD349" s="39">
        <v>0.31</v>
      </c>
      <c r="BE349" s="39">
        <v>0.85</v>
      </c>
      <c r="BF349" s="39">
        <v>0.38</v>
      </c>
      <c r="BG349" s="39">
        <v>0.23</v>
      </c>
      <c r="BH349" s="39">
        <v>0.08</v>
      </c>
      <c r="BI349" s="39">
        <v>0.46</v>
      </c>
      <c r="BJ349" s="39">
        <v>0.31</v>
      </c>
      <c r="BK349" s="39">
        <v>0.31</v>
      </c>
      <c r="BL349" s="39">
        <v>0.38</v>
      </c>
      <c r="BM349" s="39">
        <v>0.77</v>
      </c>
      <c r="BN349" s="39">
        <v>0.46</v>
      </c>
      <c r="BO349" s="39">
        <v>0.08</v>
      </c>
      <c r="BP349" s="39">
        <v>0.62</v>
      </c>
      <c r="BQ349" s="39">
        <v>0.23</v>
      </c>
      <c r="BR349" s="39">
        <v>0.46</v>
      </c>
      <c r="BS349" s="39">
        <v>0.31</v>
      </c>
      <c r="BT349" s="39">
        <v>0.46</v>
      </c>
      <c r="BU349" s="39">
        <v>0.46</v>
      </c>
      <c r="BV349" s="39">
        <v>0.31</v>
      </c>
      <c r="BW349" s="39">
        <v>0.23</v>
      </c>
      <c r="BX349" s="39">
        <v>0.31</v>
      </c>
      <c r="BY349" s="39">
        <v>0.38</v>
      </c>
      <c r="BZ349" s="39">
        <v>0.38</v>
      </c>
      <c r="CA349" s="39">
        <v>0.31</v>
      </c>
      <c r="CB349" s="39">
        <v>0.08</v>
      </c>
      <c r="CC349" s="39">
        <v>0.33</v>
      </c>
      <c r="CD349" s="39">
        <v>0.31</v>
      </c>
      <c r="CE349" s="39">
        <v>0.35</v>
      </c>
      <c r="CF349" s="39">
        <v>0.32</v>
      </c>
    </row>
    <row r="350" spans="1:84" x14ac:dyDescent="0.25">
      <c r="A350" s="31" t="str">
        <f t="shared" si="5"/>
        <v>ESCOLA MUNICIPAL BURITI B5º anoC</v>
      </c>
      <c r="B350" s="31" t="s">
        <v>166</v>
      </c>
      <c r="C350" s="31" t="s">
        <v>185</v>
      </c>
      <c r="D350" s="31" t="s">
        <v>186</v>
      </c>
      <c r="E350" s="31" t="s">
        <v>217</v>
      </c>
      <c r="F350" s="31" t="s">
        <v>102</v>
      </c>
      <c r="G350" s="42">
        <v>17</v>
      </c>
      <c r="H350" s="42">
        <v>17</v>
      </c>
      <c r="I350" s="42">
        <v>21</v>
      </c>
      <c r="J350" s="42">
        <v>21</v>
      </c>
      <c r="K350" s="39">
        <v>0.18</v>
      </c>
      <c r="L350" s="39">
        <v>0.09</v>
      </c>
      <c r="M350" s="39">
        <v>0.23</v>
      </c>
      <c r="N350" s="39">
        <v>0.36</v>
      </c>
      <c r="O350" s="39">
        <v>0.18</v>
      </c>
      <c r="P350" s="39">
        <v>0.05</v>
      </c>
      <c r="Q350" s="39">
        <v>0.27</v>
      </c>
      <c r="R350" s="39">
        <v>0.14000000000000001</v>
      </c>
      <c r="S350" s="39">
        <v>0.23</v>
      </c>
      <c r="T350" s="39">
        <v>0.18</v>
      </c>
      <c r="U350" s="39">
        <v>0.41</v>
      </c>
      <c r="V350" s="39">
        <v>0.14000000000000001</v>
      </c>
      <c r="W350" s="39">
        <v>0.32</v>
      </c>
      <c r="X350" s="39">
        <v>0.41</v>
      </c>
      <c r="Y350" s="39">
        <v>0.36</v>
      </c>
      <c r="Z350" s="39">
        <v>0.14000000000000001</v>
      </c>
      <c r="AA350" s="39">
        <v>0.14000000000000001</v>
      </c>
      <c r="AB350" s="39">
        <v>0.32</v>
      </c>
      <c r="AC350" s="39">
        <v>0.27</v>
      </c>
      <c r="AD350" s="39">
        <v>0.27</v>
      </c>
      <c r="AE350" s="39">
        <v>0.55000000000000004</v>
      </c>
      <c r="AF350" s="39">
        <v>0.5</v>
      </c>
      <c r="AG350" s="39">
        <v>0.23</v>
      </c>
      <c r="AH350" s="39">
        <v>0.14000000000000001</v>
      </c>
      <c r="AI350" s="39">
        <v>0.36</v>
      </c>
      <c r="AJ350" s="39">
        <v>0.05</v>
      </c>
      <c r="AK350" s="39">
        <v>0.41</v>
      </c>
      <c r="AL350" s="39">
        <v>0.27</v>
      </c>
      <c r="AM350" s="39">
        <v>0.45</v>
      </c>
      <c r="AN350" s="39">
        <v>0.36</v>
      </c>
      <c r="AO350" s="39">
        <v>0.27</v>
      </c>
      <c r="AP350" s="39">
        <v>0.23</v>
      </c>
      <c r="AQ350" s="39">
        <v>0.41</v>
      </c>
      <c r="AR350" s="39">
        <v>0.36</v>
      </c>
      <c r="AS350" s="39">
        <v>0.45</v>
      </c>
      <c r="AT350" s="39">
        <v>0.18</v>
      </c>
      <c r="AU350" s="39">
        <v>0.09</v>
      </c>
      <c r="AV350" s="39">
        <v>0.23</v>
      </c>
      <c r="AW350" s="39">
        <v>0.27</v>
      </c>
      <c r="AX350" s="39">
        <v>0.59</v>
      </c>
      <c r="AY350" s="39">
        <v>0.05</v>
      </c>
      <c r="AZ350" s="39">
        <v>0.23</v>
      </c>
      <c r="BA350" s="39">
        <v>0</v>
      </c>
      <c r="BB350" s="39">
        <v>0.59</v>
      </c>
      <c r="BC350" s="39">
        <v>0.5</v>
      </c>
      <c r="BD350" s="39">
        <v>0.45</v>
      </c>
      <c r="BE350" s="39">
        <v>0.36</v>
      </c>
      <c r="BF350" s="39">
        <v>0.36</v>
      </c>
      <c r="BG350" s="39">
        <v>0.09</v>
      </c>
      <c r="BH350" s="39">
        <v>0.09</v>
      </c>
      <c r="BI350" s="39">
        <v>0.36</v>
      </c>
      <c r="BJ350" s="39">
        <v>0.32</v>
      </c>
      <c r="BK350" s="39">
        <v>0.32</v>
      </c>
      <c r="BL350" s="39">
        <v>0.23</v>
      </c>
      <c r="BM350" s="39">
        <v>0.18</v>
      </c>
      <c r="BN350" s="39">
        <v>0.18</v>
      </c>
      <c r="BO350" s="39">
        <v>0.14000000000000001</v>
      </c>
      <c r="BP350" s="39">
        <v>0.5</v>
      </c>
      <c r="BQ350" s="39">
        <v>0.41</v>
      </c>
      <c r="BR350" s="39">
        <v>0.32</v>
      </c>
      <c r="BS350" s="39">
        <v>0.36</v>
      </c>
      <c r="BT350" s="39">
        <v>0.18</v>
      </c>
      <c r="BU350" s="39">
        <v>0.41</v>
      </c>
      <c r="BV350" s="39">
        <v>0.32</v>
      </c>
      <c r="BW350" s="39">
        <v>0.18</v>
      </c>
      <c r="BX350" s="39">
        <v>0.23</v>
      </c>
      <c r="BY350" s="39">
        <v>0.23</v>
      </c>
      <c r="BZ350" s="39">
        <v>0.27</v>
      </c>
      <c r="CA350" s="39">
        <v>0.36</v>
      </c>
      <c r="CB350" s="39">
        <v>0.27</v>
      </c>
      <c r="CC350" s="39">
        <v>0.23</v>
      </c>
      <c r="CD350" s="39">
        <v>0.32</v>
      </c>
      <c r="CE350" s="39">
        <v>0.28000000000000003</v>
      </c>
      <c r="CF350" s="39">
        <v>0.28000000000000003</v>
      </c>
    </row>
    <row r="351" spans="1:84" x14ac:dyDescent="0.25">
      <c r="A351" s="31" t="str">
        <f t="shared" si="5"/>
        <v>ESC MUL FILIPE JOSE DA SILVA5º anosede A</v>
      </c>
      <c r="B351" s="31" t="s">
        <v>166</v>
      </c>
      <c r="C351" s="31" t="s">
        <v>204</v>
      </c>
      <c r="D351" s="31" t="s">
        <v>205</v>
      </c>
      <c r="E351" s="31" t="s">
        <v>217</v>
      </c>
      <c r="F351" s="31" t="s">
        <v>541</v>
      </c>
      <c r="G351" s="42">
        <v>15</v>
      </c>
      <c r="H351" s="42">
        <v>15</v>
      </c>
      <c r="I351" s="42">
        <v>15</v>
      </c>
      <c r="J351" s="42">
        <v>15</v>
      </c>
      <c r="K351" s="39">
        <v>0.27</v>
      </c>
      <c r="L351" s="39">
        <v>0.33</v>
      </c>
      <c r="M351" s="39">
        <v>0.2</v>
      </c>
      <c r="N351" s="39">
        <v>0.53</v>
      </c>
      <c r="O351" s="39">
        <v>0.4</v>
      </c>
      <c r="P351" s="39">
        <v>7.0000000000000007E-2</v>
      </c>
      <c r="Q351" s="39">
        <v>0.6</v>
      </c>
      <c r="R351" s="39">
        <v>0.33</v>
      </c>
      <c r="S351" s="39">
        <v>0.2</v>
      </c>
      <c r="T351" s="39">
        <v>0.53</v>
      </c>
      <c r="U351" s="39">
        <v>0.6</v>
      </c>
      <c r="V351" s="39">
        <v>0.13</v>
      </c>
      <c r="W351" s="39">
        <v>0.4</v>
      </c>
      <c r="X351" s="39">
        <v>0.4</v>
      </c>
      <c r="Y351" s="39">
        <v>0.33</v>
      </c>
      <c r="Z351" s="39">
        <v>0.33</v>
      </c>
      <c r="AA351" s="39">
        <v>0.53</v>
      </c>
      <c r="AB351" s="39">
        <v>0.13</v>
      </c>
      <c r="AC351" s="39">
        <v>0.33</v>
      </c>
      <c r="AD351" s="39">
        <v>0.4</v>
      </c>
      <c r="AE351" s="39">
        <v>0.67</v>
      </c>
      <c r="AF351" s="39">
        <v>0.53</v>
      </c>
      <c r="AG351" s="39">
        <v>7.0000000000000007E-2</v>
      </c>
      <c r="AH351" s="39">
        <v>0.2</v>
      </c>
      <c r="AI351" s="39">
        <v>0.33</v>
      </c>
      <c r="AJ351" s="39">
        <v>0.33</v>
      </c>
      <c r="AK351" s="39">
        <v>0.47</v>
      </c>
      <c r="AL351" s="39">
        <v>0.53</v>
      </c>
      <c r="AM351" s="39">
        <v>0.2</v>
      </c>
      <c r="AN351" s="39">
        <v>0.27</v>
      </c>
      <c r="AO351" s="39">
        <v>0.13</v>
      </c>
      <c r="AP351" s="39">
        <v>0.27</v>
      </c>
      <c r="AQ351" s="39">
        <v>0.4</v>
      </c>
      <c r="AR351" s="39">
        <v>0.33</v>
      </c>
      <c r="AS351" s="39">
        <v>0.53</v>
      </c>
      <c r="AT351" s="39">
        <v>0.27</v>
      </c>
      <c r="AU351" s="39">
        <v>7.0000000000000007E-2</v>
      </c>
      <c r="AV351" s="39">
        <v>0.2</v>
      </c>
      <c r="AW351" s="39">
        <v>0.27</v>
      </c>
      <c r="AX351" s="39">
        <v>0.4</v>
      </c>
      <c r="AY351" s="39">
        <v>0.27</v>
      </c>
      <c r="AZ351" s="39">
        <v>0.27</v>
      </c>
      <c r="BA351" s="39">
        <v>0.33</v>
      </c>
      <c r="BB351" s="39">
        <v>0.67</v>
      </c>
      <c r="BC351" s="39">
        <v>0.27</v>
      </c>
      <c r="BD351" s="39">
        <v>0.33</v>
      </c>
      <c r="BE351" s="39">
        <v>0.33</v>
      </c>
      <c r="BF351" s="39">
        <v>0.4</v>
      </c>
      <c r="BG351" s="39">
        <v>0.2</v>
      </c>
      <c r="BH351" s="39">
        <v>0.27</v>
      </c>
      <c r="BI351" s="39">
        <v>0.73</v>
      </c>
      <c r="BJ351" s="39">
        <v>0.47</v>
      </c>
      <c r="BK351" s="39">
        <v>0.33</v>
      </c>
      <c r="BL351" s="39">
        <v>0.4</v>
      </c>
      <c r="BM351" s="39">
        <v>0.47</v>
      </c>
      <c r="BN351" s="39">
        <v>0.2</v>
      </c>
      <c r="BO351" s="39">
        <v>0.27</v>
      </c>
      <c r="BP351" s="39">
        <v>0.4</v>
      </c>
      <c r="BQ351" s="39">
        <v>0.67</v>
      </c>
      <c r="BR351" s="39">
        <v>0.4</v>
      </c>
      <c r="BS351" s="39">
        <v>0.2</v>
      </c>
      <c r="BT351" s="39">
        <v>0.53</v>
      </c>
      <c r="BU351" s="39">
        <v>0.4</v>
      </c>
      <c r="BV351" s="39">
        <v>0.33</v>
      </c>
      <c r="BW351" s="39">
        <v>0.27</v>
      </c>
      <c r="BX351" s="39">
        <v>0.27</v>
      </c>
      <c r="BY351" s="39">
        <v>0.47</v>
      </c>
      <c r="BZ351" s="39">
        <v>0.2</v>
      </c>
      <c r="CA351" s="39">
        <v>0.13</v>
      </c>
      <c r="CB351" s="39">
        <v>0.2</v>
      </c>
      <c r="CC351" s="39">
        <v>0.35</v>
      </c>
      <c r="CD351" s="39">
        <v>0.32</v>
      </c>
      <c r="CE351" s="39">
        <v>0.38</v>
      </c>
      <c r="CF351" s="39">
        <v>0.3</v>
      </c>
    </row>
    <row r="352" spans="1:84" x14ac:dyDescent="0.25">
      <c r="A352" s="31" t="str">
        <f t="shared" si="5"/>
        <v>ESCOLA MUNICIPAL AYRTON SENNA5º anoA</v>
      </c>
      <c r="B352" s="31" t="s">
        <v>264</v>
      </c>
      <c r="C352" s="31" t="s">
        <v>275</v>
      </c>
      <c r="D352" s="31" t="s">
        <v>276</v>
      </c>
      <c r="E352" s="31" t="s">
        <v>217</v>
      </c>
      <c r="F352" s="31" t="s">
        <v>87</v>
      </c>
      <c r="G352" s="42">
        <v>29</v>
      </c>
      <c r="H352" s="42">
        <v>29</v>
      </c>
      <c r="I352" s="42">
        <v>30</v>
      </c>
      <c r="J352" s="42">
        <v>30</v>
      </c>
      <c r="K352" s="39">
        <v>0.2</v>
      </c>
      <c r="L352" s="39">
        <v>0.23</v>
      </c>
      <c r="M352" s="39">
        <v>0.3</v>
      </c>
      <c r="N352" s="39">
        <v>0.13</v>
      </c>
      <c r="O352" s="39">
        <v>0.33</v>
      </c>
      <c r="P352" s="39">
        <v>0.33</v>
      </c>
      <c r="Q352" s="39">
        <v>0.27</v>
      </c>
      <c r="R352" s="39">
        <v>0.13</v>
      </c>
      <c r="S352" s="39">
        <v>0.2</v>
      </c>
      <c r="T352" s="39">
        <v>0.4</v>
      </c>
      <c r="U352" s="39">
        <v>0.5</v>
      </c>
      <c r="V352" s="39">
        <v>0.3</v>
      </c>
      <c r="W352" s="39">
        <v>0.3</v>
      </c>
      <c r="X352" s="39">
        <v>0.53</v>
      </c>
      <c r="Y352" s="39">
        <v>0.4</v>
      </c>
      <c r="Z352" s="39">
        <v>0.33</v>
      </c>
      <c r="AA352" s="39">
        <v>0.43</v>
      </c>
      <c r="AB352" s="39">
        <v>0.2</v>
      </c>
      <c r="AC352" s="39">
        <v>0.13</v>
      </c>
      <c r="AD352" s="39">
        <v>0.53</v>
      </c>
      <c r="AE352" s="39">
        <v>0.47</v>
      </c>
      <c r="AF352" s="39">
        <v>0.5</v>
      </c>
      <c r="AG352" s="39">
        <v>0.3</v>
      </c>
      <c r="AH352" s="39">
        <v>0.2</v>
      </c>
      <c r="AI352" s="39">
        <v>0.43</v>
      </c>
      <c r="AJ352" s="39">
        <v>0.43</v>
      </c>
      <c r="AK352" s="39">
        <v>0.5</v>
      </c>
      <c r="AL352" s="39">
        <v>0.33</v>
      </c>
      <c r="AM352" s="39">
        <v>0.4</v>
      </c>
      <c r="AN352" s="39">
        <v>0.37</v>
      </c>
      <c r="AO352" s="39">
        <v>0.17</v>
      </c>
      <c r="AP352" s="39">
        <v>0.27</v>
      </c>
      <c r="AQ352" s="39">
        <v>0.33</v>
      </c>
      <c r="AR352" s="39">
        <v>0.33</v>
      </c>
      <c r="AS352" s="39">
        <v>0.6</v>
      </c>
      <c r="AT352" s="39">
        <v>0.1</v>
      </c>
      <c r="AU352" s="39">
        <v>0.4</v>
      </c>
      <c r="AV352" s="39">
        <v>0.3</v>
      </c>
      <c r="AW352" s="39">
        <v>0.1</v>
      </c>
      <c r="AX352" s="39">
        <v>0.4</v>
      </c>
      <c r="AY352" s="39">
        <v>0.27</v>
      </c>
      <c r="AZ352" s="39">
        <v>0.17</v>
      </c>
      <c r="BA352" s="39">
        <v>0.2</v>
      </c>
      <c r="BB352" s="39">
        <v>0.67</v>
      </c>
      <c r="BC352" s="39">
        <v>0.5</v>
      </c>
      <c r="BD352" s="39">
        <v>0.73</v>
      </c>
      <c r="BE352" s="39">
        <v>0.67</v>
      </c>
      <c r="BF352" s="39">
        <v>0.56999999999999995</v>
      </c>
      <c r="BG352" s="39">
        <v>0.33</v>
      </c>
      <c r="BH352" s="39">
        <v>0.37</v>
      </c>
      <c r="BI352" s="39">
        <v>0.5</v>
      </c>
      <c r="BJ352" s="39">
        <v>0.37</v>
      </c>
      <c r="BK352" s="39">
        <v>0.5</v>
      </c>
      <c r="BL352" s="39">
        <v>0.56999999999999995</v>
      </c>
      <c r="BM352" s="39">
        <v>0.43</v>
      </c>
      <c r="BN352" s="39">
        <v>0.27</v>
      </c>
      <c r="BO352" s="39">
        <v>0.37</v>
      </c>
      <c r="BP352" s="39">
        <v>0.8</v>
      </c>
      <c r="BQ352" s="39">
        <v>0.6</v>
      </c>
      <c r="BR352" s="39">
        <v>0.4</v>
      </c>
      <c r="BS352" s="39">
        <v>0.27</v>
      </c>
      <c r="BT352" s="39">
        <v>0.2</v>
      </c>
      <c r="BU352" s="39">
        <v>0.67</v>
      </c>
      <c r="BV352" s="39">
        <v>0.43</v>
      </c>
      <c r="BW352" s="39">
        <v>0.33</v>
      </c>
      <c r="BX352" s="39">
        <v>0.2</v>
      </c>
      <c r="BY352" s="39">
        <v>0.27</v>
      </c>
      <c r="BZ352" s="39">
        <v>0.2</v>
      </c>
      <c r="CA352" s="39">
        <v>0.47</v>
      </c>
      <c r="CB352" s="39">
        <v>0.1</v>
      </c>
      <c r="CC352" s="39">
        <v>0.31</v>
      </c>
      <c r="CD352" s="39">
        <v>0.35</v>
      </c>
      <c r="CE352" s="39">
        <v>0.46</v>
      </c>
      <c r="CF352" s="39">
        <v>0.31</v>
      </c>
    </row>
    <row r="353" spans="1:84" x14ac:dyDescent="0.25">
      <c r="A353" s="31" t="str">
        <f t="shared" si="5"/>
        <v>ESCOLA MUNICIPAL RUIDELMAR LIMEIRA BORGES5º anoD</v>
      </c>
      <c r="B353" s="31" t="s">
        <v>307</v>
      </c>
      <c r="C353" s="31" t="s">
        <v>598</v>
      </c>
      <c r="D353" s="31" t="s">
        <v>475</v>
      </c>
      <c r="E353" s="31" t="s">
        <v>217</v>
      </c>
      <c r="F353" s="31" t="s">
        <v>103</v>
      </c>
      <c r="G353" s="42">
        <v>17</v>
      </c>
      <c r="H353" s="42">
        <v>17</v>
      </c>
      <c r="I353" s="42">
        <v>17</v>
      </c>
      <c r="J353" s="42">
        <v>17</v>
      </c>
      <c r="K353" s="39">
        <v>0.41</v>
      </c>
      <c r="L353" s="39">
        <v>0.41</v>
      </c>
      <c r="M353" s="39">
        <v>0.28999999999999998</v>
      </c>
      <c r="N353" s="39">
        <v>0.41</v>
      </c>
      <c r="O353" s="39">
        <v>0.24</v>
      </c>
      <c r="P353" s="39">
        <v>0.24</v>
      </c>
      <c r="Q353" s="39">
        <v>0.47</v>
      </c>
      <c r="R353" s="39">
        <v>0.18</v>
      </c>
      <c r="S353" s="39">
        <v>0.18</v>
      </c>
      <c r="T353" s="39">
        <v>0.28999999999999998</v>
      </c>
      <c r="U353" s="39">
        <v>0.18</v>
      </c>
      <c r="V353" s="39">
        <v>0.24</v>
      </c>
      <c r="W353" s="39">
        <v>0.35</v>
      </c>
      <c r="X353" s="39">
        <v>0.18</v>
      </c>
      <c r="Y353" s="39">
        <v>0.28999999999999998</v>
      </c>
      <c r="Z353" s="39">
        <v>0.59</v>
      </c>
      <c r="AA353" s="39">
        <v>0.18</v>
      </c>
      <c r="AB353" s="39">
        <v>0.28999999999999998</v>
      </c>
      <c r="AC353" s="39">
        <v>0.28999999999999998</v>
      </c>
      <c r="AD353" s="39">
        <v>0.12</v>
      </c>
      <c r="AE353" s="39">
        <v>0.24</v>
      </c>
      <c r="AF353" s="39">
        <v>0.41</v>
      </c>
      <c r="AG353" s="39">
        <v>0.18</v>
      </c>
      <c r="AH353" s="39">
        <v>0.28999999999999998</v>
      </c>
      <c r="AI353" s="39">
        <v>0.35</v>
      </c>
      <c r="AJ353" s="39">
        <v>0.28999999999999998</v>
      </c>
      <c r="AK353" s="39">
        <v>0.41</v>
      </c>
      <c r="AL353" s="39">
        <v>0.18</v>
      </c>
      <c r="AM353" s="39">
        <v>0.24</v>
      </c>
      <c r="AN353" s="39">
        <v>0.47</v>
      </c>
      <c r="AO353" s="39">
        <v>0.24</v>
      </c>
      <c r="AP353" s="39">
        <v>0.41</v>
      </c>
      <c r="AQ353" s="39">
        <v>0.12</v>
      </c>
      <c r="AR353" s="39">
        <v>0.18</v>
      </c>
      <c r="AS353" s="39">
        <v>0.18</v>
      </c>
      <c r="AT353" s="39">
        <v>0.35</v>
      </c>
      <c r="AU353" s="39">
        <v>0.41</v>
      </c>
      <c r="AV353" s="39">
        <v>0.35</v>
      </c>
      <c r="AW353" s="39">
        <v>0.18</v>
      </c>
      <c r="AX353" s="39">
        <v>0.12</v>
      </c>
      <c r="AY353" s="39">
        <v>0.12</v>
      </c>
      <c r="AZ353" s="39">
        <v>0.18</v>
      </c>
      <c r="BA353" s="39">
        <v>0.24</v>
      </c>
      <c r="BB353" s="39">
        <v>0.12</v>
      </c>
      <c r="BC353" s="39">
        <v>0.24</v>
      </c>
      <c r="BD353" s="39">
        <v>0.41</v>
      </c>
      <c r="BE353" s="39">
        <v>0.24</v>
      </c>
      <c r="BF353" s="39">
        <v>0.18</v>
      </c>
      <c r="BG353" s="39">
        <v>0.28999999999999998</v>
      </c>
      <c r="BH353" s="39">
        <v>0.24</v>
      </c>
      <c r="BI353" s="39">
        <v>0.65</v>
      </c>
      <c r="BJ353" s="39">
        <v>0.28999999999999998</v>
      </c>
      <c r="BK353" s="39">
        <v>0.24</v>
      </c>
      <c r="BL353" s="39">
        <v>0.35</v>
      </c>
      <c r="BM353" s="39">
        <v>0.12</v>
      </c>
      <c r="BN353" s="39">
        <v>0.28999999999999998</v>
      </c>
      <c r="BO353" s="39">
        <v>0.35</v>
      </c>
      <c r="BP353" s="39">
        <v>0.41</v>
      </c>
      <c r="BQ353" s="39">
        <v>0.24</v>
      </c>
      <c r="BR353" s="39">
        <v>0.06</v>
      </c>
      <c r="BS353" s="39">
        <v>0.24</v>
      </c>
      <c r="BT353" s="39">
        <v>0.28999999999999998</v>
      </c>
      <c r="BU353" s="39">
        <v>0.12</v>
      </c>
      <c r="BV353" s="39">
        <v>0.12</v>
      </c>
      <c r="BW353" s="39">
        <v>0.28999999999999998</v>
      </c>
      <c r="BX353" s="39">
        <v>0.18</v>
      </c>
      <c r="BY353" s="39">
        <v>0.41</v>
      </c>
      <c r="BZ353" s="39">
        <v>0.47</v>
      </c>
      <c r="CA353" s="39">
        <v>0.24</v>
      </c>
      <c r="CB353" s="39">
        <v>0.35</v>
      </c>
      <c r="CC353" s="39">
        <v>0.28999999999999998</v>
      </c>
      <c r="CD353" s="39">
        <v>0.28000000000000003</v>
      </c>
      <c r="CE353" s="39">
        <v>0.26</v>
      </c>
      <c r="CF353" s="39">
        <v>0.27</v>
      </c>
    </row>
    <row r="354" spans="1:84" x14ac:dyDescent="0.25">
      <c r="A354" s="31" t="str">
        <f t="shared" si="5"/>
        <v>ESC MUN MANOEL ALVES5º ano52.01</v>
      </c>
      <c r="B354" s="31" t="s">
        <v>258</v>
      </c>
      <c r="C354" s="31" t="s">
        <v>262</v>
      </c>
      <c r="D354" s="31" t="s">
        <v>542</v>
      </c>
      <c r="E354" s="31" t="s">
        <v>217</v>
      </c>
      <c r="F354" s="31" t="s">
        <v>312</v>
      </c>
      <c r="G354" s="42">
        <v>6</v>
      </c>
      <c r="H354" s="42">
        <v>6</v>
      </c>
      <c r="I354" s="42">
        <v>6</v>
      </c>
      <c r="J354" s="42">
        <v>6</v>
      </c>
      <c r="K354" s="39">
        <v>0</v>
      </c>
      <c r="L354" s="39">
        <v>0.5</v>
      </c>
      <c r="M354" s="39">
        <v>0</v>
      </c>
      <c r="N354" s="39">
        <v>0</v>
      </c>
      <c r="O354" s="39">
        <v>0.17</v>
      </c>
      <c r="P354" s="39">
        <v>0.5</v>
      </c>
      <c r="Q354" s="39">
        <v>0.33</v>
      </c>
      <c r="R354" s="39">
        <v>0.17</v>
      </c>
      <c r="S354" s="39">
        <v>0.17</v>
      </c>
      <c r="T354" s="39">
        <v>0.33</v>
      </c>
      <c r="U354" s="39">
        <v>0.33</v>
      </c>
      <c r="V354" s="39">
        <v>0</v>
      </c>
      <c r="W354" s="39">
        <v>0.17</v>
      </c>
      <c r="X354" s="39">
        <v>0.33</v>
      </c>
      <c r="Y354" s="39">
        <v>0.5</v>
      </c>
      <c r="Z354" s="39">
        <v>0.5</v>
      </c>
      <c r="AA354" s="39">
        <v>0.17</v>
      </c>
      <c r="AB354" s="39">
        <v>0</v>
      </c>
      <c r="AC354" s="39">
        <v>0.17</v>
      </c>
      <c r="AD354" s="39">
        <v>0.17</v>
      </c>
      <c r="AE354" s="39">
        <v>0.33</v>
      </c>
      <c r="AF354" s="39">
        <v>0.17</v>
      </c>
      <c r="AG354" s="39">
        <v>0</v>
      </c>
      <c r="AH354" s="39">
        <v>0.17</v>
      </c>
      <c r="AI354" s="39">
        <v>0.33</v>
      </c>
      <c r="AJ354" s="39">
        <v>0.33</v>
      </c>
      <c r="AK354" s="39">
        <v>0.5</v>
      </c>
      <c r="AL354" s="39">
        <v>0</v>
      </c>
      <c r="AM354" s="39">
        <v>0.17</v>
      </c>
      <c r="AN354" s="39">
        <v>0.17</v>
      </c>
      <c r="AO354" s="39">
        <v>0.17</v>
      </c>
      <c r="AP354" s="39">
        <v>0.17</v>
      </c>
      <c r="AQ354" s="39">
        <v>0.33</v>
      </c>
      <c r="AR354" s="39">
        <v>0.5</v>
      </c>
      <c r="AS354" s="39">
        <v>0.67</v>
      </c>
      <c r="AT354" s="39">
        <v>0</v>
      </c>
      <c r="AU354" s="39">
        <v>0.67</v>
      </c>
      <c r="AV354" s="39">
        <v>0.33</v>
      </c>
      <c r="AW354" s="39">
        <v>0.17</v>
      </c>
      <c r="AX354" s="39">
        <v>0.17</v>
      </c>
      <c r="AY354" s="39">
        <v>0.33</v>
      </c>
      <c r="AZ354" s="39">
        <v>0.17</v>
      </c>
      <c r="BA354" s="39">
        <v>0</v>
      </c>
      <c r="BB354" s="39">
        <v>0.17</v>
      </c>
      <c r="BC354" s="39">
        <v>0.5</v>
      </c>
      <c r="BD354" s="39">
        <v>0.5</v>
      </c>
      <c r="BE354" s="39">
        <v>0.83</v>
      </c>
      <c r="BF354" s="39">
        <v>0.67</v>
      </c>
      <c r="BG354" s="39">
        <v>0</v>
      </c>
      <c r="BH354" s="39">
        <v>0.17</v>
      </c>
      <c r="BI354" s="39">
        <v>0.5</v>
      </c>
      <c r="BJ354" s="39">
        <v>0.5</v>
      </c>
      <c r="BK354" s="39">
        <v>0.5</v>
      </c>
      <c r="BL354" s="39">
        <v>0.5</v>
      </c>
      <c r="BM354" s="39">
        <v>0.67</v>
      </c>
      <c r="BN354" s="39">
        <v>0.17</v>
      </c>
      <c r="BO354" s="39">
        <v>0</v>
      </c>
      <c r="BP354" s="39">
        <v>0.5</v>
      </c>
      <c r="BQ354" s="39">
        <v>0.5</v>
      </c>
      <c r="BR354" s="39">
        <v>0</v>
      </c>
      <c r="BS354" s="39">
        <v>0.17</v>
      </c>
      <c r="BT354" s="39">
        <v>0.17</v>
      </c>
      <c r="BU354" s="39">
        <v>0.5</v>
      </c>
      <c r="BV354" s="39">
        <v>0.17</v>
      </c>
      <c r="BW354" s="39">
        <v>0.33</v>
      </c>
      <c r="BX354" s="39">
        <v>0</v>
      </c>
      <c r="BY354" s="39">
        <v>0.17</v>
      </c>
      <c r="BZ354" s="39">
        <v>0.5</v>
      </c>
      <c r="CA354" s="39">
        <v>0</v>
      </c>
      <c r="CB354" s="39">
        <v>0</v>
      </c>
      <c r="CC354" s="39">
        <v>0.23</v>
      </c>
      <c r="CD354" s="39">
        <v>0.27</v>
      </c>
      <c r="CE354" s="39">
        <v>0.36</v>
      </c>
      <c r="CF354" s="39">
        <v>0.2</v>
      </c>
    </row>
    <row r="355" spans="1:84" x14ac:dyDescent="0.25">
      <c r="A355" s="31" t="str">
        <f t="shared" si="5"/>
        <v>ESCOLA MUNICIPAL JOAO PAULO II5º anoC</v>
      </c>
      <c r="B355" s="31" t="s">
        <v>166</v>
      </c>
      <c r="C355" s="31" t="s">
        <v>179</v>
      </c>
      <c r="D355" s="31" t="s">
        <v>183</v>
      </c>
      <c r="E355" s="31" t="s">
        <v>217</v>
      </c>
      <c r="F355" s="31" t="s">
        <v>102</v>
      </c>
      <c r="G355" s="42">
        <v>13</v>
      </c>
      <c r="H355" s="42">
        <v>13</v>
      </c>
      <c r="I355" s="42">
        <v>13</v>
      </c>
      <c r="J355" s="42">
        <v>13</v>
      </c>
      <c r="K355" s="39">
        <v>0.46</v>
      </c>
      <c r="L355" s="39">
        <v>0.15</v>
      </c>
      <c r="M355" s="39">
        <v>0.23</v>
      </c>
      <c r="N355" s="39">
        <v>0.46</v>
      </c>
      <c r="O355" s="39">
        <v>0.46</v>
      </c>
      <c r="P355" s="39">
        <v>0.15</v>
      </c>
      <c r="Q355" s="39">
        <v>0.15</v>
      </c>
      <c r="R355" s="39">
        <v>0.38</v>
      </c>
      <c r="S355" s="39">
        <v>0.38</v>
      </c>
      <c r="T355" s="39">
        <v>0.15</v>
      </c>
      <c r="U355" s="39">
        <v>0.46</v>
      </c>
      <c r="V355" s="39">
        <v>0.31</v>
      </c>
      <c r="W355" s="39">
        <v>0.31</v>
      </c>
      <c r="X355" s="39">
        <v>0.31</v>
      </c>
      <c r="Y355" s="39">
        <v>0.46</v>
      </c>
      <c r="Z355" s="39">
        <v>0.08</v>
      </c>
      <c r="AA355" s="39">
        <v>0.23</v>
      </c>
      <c r="AB355" s="39">
        <v>0.08</v>
      </c>
      <c r="AC355" s="39">
        <v>0.46</v>
      </c>
      <c r="AD355" s="39">
        <v>0.15</v>
      </c>
      <c r="AE355" s="39">
        <v>0.31</v>
      </c>
      <c r="AF355" s="39">
        <v>0.23</v>
      </c>
      <c r="AG355" s="39">
        <v>0.31</v>
      </c>
      <c r="AH355" s="39">
        <v>0.38</v>
      </c>
      <c r="AI355" s="39">
        <v>0.38</v>
      </c>
      <c r="AJ355" s="39">
        <v>0.23</v>
      </c>
      <c r="AK355" s="39">
        <v>0.23</v>
      </c>
      <c r="AL355" s="39">
        <v>0.46</v>
      </c>
      <c r="AM355" s="39">
        <v>0.08</v>
      </c>
      <c r="AN355" s="39">
        <v>0.23</v>
      </c>
      <c r="AO355" s="39">
        <v>0.31</v>
      </c>
      <c r="AP355" s="39">
        <v>0.23</v>
      </c>
      <c r="AQ355" s="39">
        <v>0.23</v>
      </c>
      <c r="AR355" s="39">
        <v>0.08</v>
      </c>
      <c r="AS355" s="39">
        <v>0.31</v>
      </c>
      <c r="AT355" s="39">
        <v>0.23</v>
      </c>
      <c r="AU355" s="39">
        <v>0.38</v>
      </c>
      <c r="AV355" s="39">
        <v>0</v>
      </c>
      <c r="AW355" s="39">
        <v>0.38</v>
      </c>
      <c r="AX355" s="39">
        <v>0.54</v>
      </c>
      <c r="AY355" s="39">
        <v>0.15</v>
      </c>
      <c r="AZ355" s="39">
        <v>0.46</v>
      </c>
      <c r="BA355" s="39">
        <v>0.15</v>
      </c>
      <c r="BB355" s="39">
        <v>0.15</v>
      </c>
      <c r="BC355" s="39">
        <v>0.15</v>
      </c>
      <c r="BD355" s="39">
        <v>0.38</v>
      </c>
      <c r="BE355" s="39">
        <v>0.62</v>
      </c>
      <c r="BF355" s="39">
        <v>0.54</v>
      </c>
      <c r="BG355" s="39">
        <v>0.38</v>
      </c>
      <c r="BH355" s="39">
        <v>0.15</v>
      </c>
      <c r="BI355" s="39">
        <v>0.15</v>
      </c>
      <c r="BJ355" s="39">
        <v>0.15</v>
      </c>
      <c r="BK355" s="39">
        <v>0.08</v>
      </c>
      <c r="BL355" s="39">
        <v>0.15</v>
      </c>
      <c r="BM355" s="39">
        <v>0.23</v>
      </c>
      <c r="BN355" s="39">
        <v>0.15</v>
      </c>
      <c r="BO355" s="39">
        <v>0.31</v>
      </c>
      <c r="BP355" s="39">
        <v>0.08</v>
      </c>
      <c r="BQ355" s="39">
        <v>0.31</v>
      </c>
      <c r="BR355" s="39">
        <v>0.23</v>
      </c>
      <c r="BS355" s="39">
        <v>0.46</v>
      </c>
      <c r="BT355" s="39">
        <v>0.38</v>
      </c>
      <c r="BU355" s="39">
        <v>0.46</v>
      </c>
      <c r="BV355" s="39">
        <v>0.23</v>
      </c>
      <c r="BW355" s="39">
        <v>0.23</v>
      </c>
      <c r="BX355" s="39">
        <v>0.08</v>
      </c>
      <c r="BY355" s="39">
        <v>0.23</v>
      </c>
      <c r="BZ355" s="39">
        <v>0.31</v>
      </c>
      <c r="CA355" s="39">
        <v>0.31</v>
      </c>
      <c r="CB355" s="39">
        <v>0.08</v>
      </c>
      <c r="CC355" s="39">
        <v>0.28999999999999998</v>
      </c>
      <c r="CD355" s="39">
        <v>0.28000000000000003</v>
      </c>
      <c r="CE355" s="39">
        <v>0.25</v>
      </c>
      <c r="CF355" s="39">
        <v>0.28000000000000003</v>
      </c>
    </row>
    <row r="356" spans="1:84" x14ac:dyDescent="0.25">
      <c r="A356" s="31" t="str">
        <f t="shared" si="5"/>
        <v>ESCOLA MUNICIPAL AYRTON SENNA5º anoB</v>
      </c>
      <c r="B356" s="31" t="s">
        <v>264</v>
      </c>
      <c r="C356" s="31" t="s">
        <v>275</v>
      </c>
      <c r="D356" s="31" t="s">
        <v>276</v>
      </c>
      <c r="E356" s="31" t="s">
        <v>217</v>
      </c>
      <c r="F356" s="31" t="s">
        <v>100</v>
      </c>
      <c r="G356" s="43">
        <v>15</v>
      </c>
      <c r="H356" s="43">
        <v>15</v>
      </c>
      <c r="I356" s="43">
        <v>16</v>
      </c>
      <c r="J356" s="43">
        <v>16</v>
      </c>
      <c r="K356" s="39">
        <v>0.44</v>
      </c>
      <c r="L356" s="39">
        <v>0</v>
      </c>
      <c r="M356" s="39">
        <v>0.38</v>
      </c>
      <c r="N356" s="39">
        <v>0.5</v>
      </c>
      <c r="O356" s="39">
        <v>0.56000000000000005</v>
      </c>
      <c r="P356" s="39">
        <v>0.25</v>
      </c>
      <c r="Q356" s="39">
        <v>0.56000000000000005</v>
      </c>
      <c r="R356" s="39">
        <v>0.38</v>
      </c>
      <c r="S356" s="39">
        <v>0.38</v>
      </c>
      <c r="T356" s="39">
        <v>0.31</v>
      </c>
      <c r="U356" s="39">
        <v>0.56000000000000005</v>
      </c>
      <c r="V356" s="39">
        <v>0.44</v>
      </c>
      <c r="W356" s="39">
        <v>0.44</v>
      </c>
      <c r="X356" s="39">
        <v>0.25</v>
      </c>
      <c r="Y356" s="39">
        <v>0.19</v>
      </c>
      <c r="Z356" s="39">
        <v>0.19</v>
      </c>
      <c r="AA356" s="39">
        <v>0.56000000000000005</v>
      </c>
      <c r="AB356" s="39">
        <v>0.38</v>
      </c>
      <c r="AC356" s="39">
        <v>0.31</v>
      </c>
      <c r="AD356" s="39">
        <v>0.5</v>
      </c>
      <c r="AE356" s="39">
        <v>0.31</v>
      </c>
      <c r="AF356" s="39">
        <v>0.56000000000000005</v>
      </c>
      <c r="AG356" s="39">
        <v>0.19</v>
      </c>
      <c r="AH356" s="39">
        <v>0.38</v>
      </c>
      <c r="AI356" s="39">
        <v>0.25</v>
      </c>
      <c r="AJ356" s="39">
        <v>0.31</v>
      </c>
      <c r="AK356" s="39">
        <v>0.69</v>
      </c>
      <c r="AL356" s="39">
        <v>0.31</v>
      </c>
      <c r="AM356" s="39">
        <v>0.44</v>
      </c>
      <c r="AN356" s="39">
        <v>0.38</v>
      </c>
      <c r="AO356" s="39">
        <v>0.31</v>
      </c>
      <c r="AP356" s="39">
        <v>0.25</v>
      </c>
      <c r="AQ356" s="39">
        <v>0.31</v>
      </c>
      <c r="AR356" s="39">
        <v>0.06</v>
      </c>
      <c r="AS356" s="39">
        <v>0.38</v>
      </c>
      <c r="AT356" s="39">
        <v>0.19</v>
      </c>
      <c r="AU356" s="39">
        <v>0.44</v>
      </c>
      <c r="AV356" s="39">
        <v>0.06</v>
      </c>
      <c r="AW356" s="39">
        <v>0.38</v>
      </c>
      <c r="AX356" s="39">
        <v>0.25</v>
      </c>
      <c r="AY356" s="39">
        <v>0.63</v>
      </c>
      <c r="AZ356" s="39">
        <v>0.06</v>
      </c>
      <c r="BA356" s="39">
        <v>0.13</v>
      </c>
      <c r="BB356" s="39">
        <v>0.75</v>
      </c>
      <c r="BC356" s="39">
        <v>0.38</v>
      </c>
      <c r="BD356" s="39">
        <v>0.63</v>
      </c>
      <c r="BE356" s="39">
        <v>0.88</v>
      </c>
      <c r="BF356" s="39">
        <v>0.56000000000000005</v>
      </c>
      <c r="BG356" s="39">
        <v>0.13</v>
      </c>
      <c r="BH356" s="39">
        <v>0.06</v>
      </c>
      <c r="BI356" s="39">
        <v>0.25</v>
      </c>
      <c r="BJ356" s="39">
        <v>0.06</v>
      </c>
      <c r="BK356" s="39">
        <v>0.69</v>
      </c>
      <c r="BL356" s="39">
        <v>0.63</v>
      </c>
      <c r="BM356" s="39">
        <v>0.88</v>
      </c>
      <c r="BN356" s="39">
        <v>0.5</v>
      </c>
      <c r="BO356" s="39">
        <v>0.25</v>
      </c>
      <c r="BP356" s="39">
        <v>0.94</v>
      </c>
      <c r="BQ356" s="39">
        <v>0.25</v>
      </c>
      <c r="BR356" s="39">
        <v>0.19</v>
      </c>
      <c r="BS356" s="39">
        <v>0.13</v>
      </c>
      <c r="BT356" s="39">
        <v>0.19</v>
      </c>
      <c r="BU356" s="39">
        <v>0.44</v>
      </c>
      <c r="BV356" s="39">
        <v>0.06</v>
      </c>
      <c r="BW356" s="39">
        <v>0.31</v>
      </c>
      <c r="BX356" s="39">
        <v>0.25</v>
      </c>
      <c r="BY356" s="39">
        <v>0.38</v>
      </c>
      <c r="BZ356" s="39">
        <v>0.56000000000000005</v>
      </c>
      <c r="CA356" s="39">
        <v>0.19</v>
      </c>
      <c r="CB356" s="39">
        <v>0.19</v>
      </c>
      <c r="CC356" s="39">
        <v>0.38</v>
      </c>
      <c r="CD356" s="39">
        <v>0.32</v>
      </c>
      <c r="CE356" s="39">
        <v>0.44</v>
      </c>
      <c r="CF356" s="39">
        <v>0.27</v>
      </c>
    </row>
    <row r="357" spans="1:84" x14ac:dyDescent="0.25">
      <c r="A357" s="31" t="str">
        <f t="shared" si="5"/>
        <v>ESCOLA MUNICIPAL PROFESSORA ILSA BORGES VIEIRA5º anop</v>
      </c>
      <c r="B357" s="31" t="s">
        <v>280</v>
      </c>
      <c r="C357" s="31" t="s">
        <v>280</v>
      </c>
      <c r="D357" s="31" t="s">
        <v>543</v>
      </c>
      <c r="E357" s="31" t="s">
        <v>217</v>
      </c>
      <c r="F357" s="31" t="s">
        <v>544</v>
      </c>
      <c r="G357" s="42">
        <v>2</v>
      </c>
      <c r="H357" s="42">
        <v>2</v>
      </c>
      <c r="I357" s="42">
        <v>2</v>
      </c>
      <c r="J357" s="42">
        <v>2</v>
      </c>
      <c r="K357" s="39">
        <v>0</v>
      </c>
      <c r="L357" s="39">
        <v>0</v>
      </c>
      <c r="M357" s="39">
        <v>0</v>
      </c>
      <c r="N357" s="39">
        <v>0</v>
      </c>
      <c r="O357" s="39">
        <v>0</v>
      </c>
      <c r="P357" s="39">
        <v>0</v>
      </c>
      <c r="Q357" s="39">
        <v>0</v>
      </c>
      <c r="R357" s="39">
        <v>0</v>
      </c>
      <c r="S357" s="39">
        <v>0.5</v>
      </c>
      <c r="T357" s="39">
        <v>0.5</v>
      </c>
      <c r="U357" s="39">
        <v>0</v>
      </c>
      <c r="V357" s="39">
        <v>0</v>
      </c>
      <c r="W357" s="39">
        <v>0.5</v>
      </c>
      <c r="X357" s="39">
        <v>0</v>
      </c>
      <c r="Y357" s="39">
        <v>1</v>
      </c>
      <c r="Z357" s="39">
        <v>0</v>
      </c>
      <c r="AA357" s="39">
        <v>0</v>
      </c>
      <c r="AB357" s="39">
        <v>0.5</v>
      </c>
      <c r="AC357" s="39">
        <v>0.5</v>
      </c>
      <c r="AD357" s="39">
        <v>0.5</v>
      </c>
      <c r="AE357" s="39">
        <v>0.5</v>
      </c>
      <c r="AF357" s="39">
        <v>0</v>
      </c>
      <c r="AG357" s="39">
        <v>0.5</v>
      </c>
      <c r="AH357" s="39">
        <v>0</v>
      </c>
      <c r="AI357" s="39">
        <v>0</v>
      </c>
      <c r="AJ357" s="39">
        <v>0</v>
      </c>
      <c r="AK357" s="39">
        <v>0</v>
      </c>
      <c r="AL357" s="39">
        <v>0</v>
      </c>
      <c r="AM357" s="39">
        <v>0</v>
      </c>
      <c r="AN357" s="39">
        <v>0.5</v>
      </c>
      <c r="AO357" s="39">
        <v>0</v>
      </c>
      <c r="AP357" s="39">
        <v>1</v>
      </c>
      <c r="AQ357" s="39">
        <v>0</v>
      </c>
      <c r="AR357" s="39">
        <v>0</v>
      </c>
      <c r="AS357" s="39">
        <v>1</v>
      </c>
      <c r="AT357" s="39">
        <v>0.5</v>
      </c>
      <c r="AU357" s="39">
        <v>0</v>
      </c>
      <c r="AV357" s="39">
        <v>0.5</v>
      </c>
      <c r="AW357" s="39">
        <v>0.5</v>
      </c>
      <c r="AX357" s="39">
        <v>0</v>
      </c>
      <c r="AY357" s="39">
        <v>0.5</v>
      </c>
      <c r="AZ357" s="39">
        <v>0</v>
      </c>
      <c r="BA357" s="39">
        <v>0.5</v>
      </c>
      <c r="BB357" s="39">
        <v>0</v>
      </c>
      <c r="BC357" s="39">
        <v>0</v>
      </c>
      <c r="BD357" s="39">
        <v>0.5</v>
      </c>
      <c r="BE357" s="39">
        <v>0</v>
      </c>
      <c r="BF357" s="39">
        <v>0.5</v>
      </c>
      <c r="BG357" s="39">
        <v>0</v>
      </c>
      <c r="BH357" s="39">
        <v>0.5</v>
      </c>
      <c r="BI357" s="39">
        <v>0.5</v>
      </c>
      <c r="BJ357" s="39">
        <v>0</v>
      </c>
      <c r="BK357" s="39">
        <v>0.5</v>
      </c>
      <c r="BL357" s="39">
        <v>1</v>
      </c>
      <c r="BM357" s="39">
        <v>0</v>
      </c>
      <c r="BN357" s="39">
        <v>0.5</v>
      </c>
      <c r="BO357" s="39">
        <v>0</v>
      </c>
      <c r="BP357" s="39">
        <v>0</v>
      </c>
      <c r="BQ357" s="39">
        <v>0.5</v>
      </c>
      <c r="BR357" s="39">
        <v>0</v>
      </c>
      <c r="BS357" s="39">
        <v>0</v>
      </c>
      <c r="BT357" s="39">
        <v>0</v>
      </c>
      <c r="BU357" s="39">
        <v>0</v>
      </c>
      <c r="BV357" s="39">
        <v>0.5</v>
      </c>
      <c r="BW357" s="39">
        <v>0.5</v>
      </c>
      <c r="BX357" s="39">
        <v>0</v>
      </c>
      <c r="BY357" s="39">
        <v>0</v>
      </c>
      <c r="BZ357" s="39">
        <v>0.5</v>
      </c>
      <c r="CA357" s="39">
        <v>0</v>
      </c>
      <c r="CB357" s="39">
        <v>0.5</v>
      </c>
      <c r="CC357" s="39">
        <v>0.2</v>
      </c>
      <c r="CD357" s="39">
        <v>0.25</v>
      </c>
      <c r="CE357" s="39">
        <v>0.28000000000000003</v>
      </c>
      <c r="CF357" s="39">
        <v>0.2</v>
      </c>
    </row>
    <row r="358" spans="1:84" x14ac:dyDescent="0.25">
      <c r="A358" s="31" t="str">
        <f t="shared" si="5"/>
        <v>ESCOLA MUNICIPAL TIA MIRETA5º ano18 A</v>
      </c>
      <c r="B358" s="31" t="s">
        <v>342</v>
      </c>
      <c r="C358" s="31" t="s">
        <v>353</v>
      </c>
      <c r="D358" s="31" t="s">
        <v>355</v>
      </c>
      <c r="E358" s="31" t="s">
        <v>217</v>
      </c>
      <c r="F358" s="31" t="s">
        <v>545</v>
      </c>
      <c r="G358" s="42">
        <v>23</v>
      </c>
      <c r="H358" s="42">
        <v>23</v>
      </c>
      <c r="I358" s="42">
        <v>23</v>
      </c>
      <c r="J358" s="42">
        <v>23</v>
      </c>
      <c r="K358" s="39">
        <v>0.43</v>
      </c>
      <c r="L358" s="39">
        <v>0.26</v>
      </c>
      <c r="M358" s="39">
        <v>0.3</v>
      </c>
      <c r="N358" s="39">
        <v>0.3</v>
      </c>
      <c r="O358" s="39">
        <v>0.35</v>
      </c>
      <c r="P358" s="39">
        <v>0.13</v>
      </c>
      <c r="Q358" s="39">
        <v>0.3</v>
      </c>
      <c r="R358" s="39">
        <v>0.13</v>
      </c>
      <c r="S358" s="39">
        <v>0.26</v>
      </c>
      <c r="T358" s="39">
        <v>0.13</v>
      </c>
      <c r="U358" s="39">
        <v>0.35</v>
      </c>
      <c r="V358" s="39">
        <v>0.13</v>
      </c>
      <c r="W358" s="39">
        <v>0.17</v>
      </c>
      <c r="X358" s="39">
        <v>0.39</v>
      </c>
      <c r="Y358" s="39">
        <v>0.3</v>
      </c>
      <c r="Z358" s="39">
        <v>0.39</v>
      </c>
      <c r="AA358" s="39">
        <v>0.39</v>
      </c>
      <c r="AB358" s="39">
        <v>0.22</v>
      </c>
      <c r="AC358" s="39">
        <v>0.17</v>
      </c>
      <c r="AD358" s="39">
        <v>0.43</v>
      </c>
      <c r="AE358" s="39">
        <v>0.22</v>
      </c>
      <c r="AF358" s="39">
        <v>0.39</v>
      </c>
      <c r="AG358" s="39">
        <v>0.22</v>
      </c>
      <c r="AH358" s="39">
        <v>0.09</v>
      </c>
      <c r="AI358" s="39">
        <v>0.26</v>
      </c>
      <c r="AJ358" s="39">
        <v>0.35</v>
      </c>
      <c r="AK358" s="39">
        <v>0.39</v>
      </c>
      <c r="AL358" s="39">
        <v>0.39</v>
      </c>
      <c r="AM358" s="39">
        <v>0.26</v>
      </c>
      <c r="AN358" s="39">
        <v>0.22</v>
      </c>
      <c r="AO358" s="39">
        <v>0.13</v>
      </c>
      <c r="AP358" s="39">
        <v>0.22</v>
      </c>
      <c r="AQ358" s="39">
        <v>0.3</v>
      </c>
      <c r="AR358" s="39">
        <v>0.39</v>
      </c>
      <c r="AS358" s="39">
        <v>0.43</v>
      </c>
      <c r="AT358" s="39">
        <v>0.22</v>
      </c>
      <c r="AU358" s="39">
        <v>0.3</v>
      </c>
      <c r="AV358" s="39">
        <v>0.22</v>
      </c>
      <c r="AW358" s="39">
        <v>0.3</v>
      </c>
      <c r="AX358" s="39">
        <v>0.35</v>
      </c>
      <c r="AY358" s="39">
        <v>0.22</v>
      </c>
      <c r="AZ358" s="39">
        <v>0.22</v>
      </c>
      <c r="BA358" s="39">
        <v>0.13</v>
      </c>
      <c r="BB358" s="39">
        <v>0.43</v>
      </c>
      <c r="BC358" s="39">
        <v>0.39</v>
      </c>
      <c r="BD358" s="39">
        <v>0.56999999999999995</v>
      </c>
      <c r="BE358" s="39">
        <v>0.35</v>
      </c>
      <c r="BF358" s="39">
        <v>0.39</v>
      </c>
      <c r="BG358" s="39">
        <v>0.22</v>
      </c>
      <c r="BH358" s="39">
        <v>0.09</v>
      </c>
      <c r="BI358" s="39">
        <v>0.39</v>
      </c>
      <c r="BJ358" s="39">
        <v>0.39</v>
      </c>
      <c r="BK358" s="39">
        <v>0.43</v>
      </c>
      <c r="BL358" s="39">
        <v>0.43</v>
      </c>
      <c r="BM358" s="39">
        <v>0.3</v>
      </c>
      <c r="BN358" s="39">
        <v>0.43</v>
      </c>
      <c r="BO358" s="39">
        <v>0.04</v>
      </c>
      <c r="BP358" s="39">
        <v>0.52</v>
      </c>
      <c r="BQ358" s="39">
        <v>0.39</v>
      </c>
      <c r="BR358" s="39">
        <v>0.17</v>
      </c>
      <c r="BS358" s="39">
        <v>0.17</v>
      </c>
      <c r="BT358" s="39">
        <v>0.26</v>
      </c>
      <c r="BU358" s="39">
        <v>0.48</v>
      </c>
      <c r="BV358" s="39">
        <v>0.22</v>
      </c>
      <c r="BW358" s="39">
        <v>0.22</v>
      </c>
      <c r="BX358" s="39">
        <v>0.04</v>
      </c>
      <c r="BY358" s="39">
        <v>0.3</v>
      </c>
      <c r="BZ358" s="39">
        <v>0.13</v>
      </c>
      <c r="CA358" s="39">
        <v>0.17</v>
      </c>
      <c r="CB358" s="39">
        <v>0.17</v>
      </c>
      <c r="CC358" s="39">
        <v>0.28000000000000003</v>
      </c>
      <c r="CD358" s="39">
        <v>0.28000000000000003</v>
      </c>
      <c r="CE358" s="39">
        <v>0.33</v>
      </c>
      <c r="CF358" s="39">
        <v>0.22</v>
      </c>
    </row>
    <row r="359" spans="1:84" x14ac:dyDescent="0.25">
      <c r="A359" s="31" t="str">
        <f t="shared" si="5"/>
        <v>ESC MUL TIA LILA5º anoB</v>
      </c>
      <c r="B359" s="31" t="s">
        <v>92</v>
      </c>
      <c r="C359" s="31" t="s">
        <v>93</v>
      </c>
      <c r="D359" s="31" t="s">
        <v>370</v>
      </c>
      <c r="E359" s="31" t="s">
        <v>217</v>
      </c>
      <c r="F359" s="31" t="s">
        <v>100</v>
      </c>
      <c r="G359" s="42">
        <v>20</v>
      </c>
      <c r="H359" s="42">
        <v>20</v>
      </c>
      <c r="I359" s="42">
        <v>20</v>
      </c>
      <c r="J359" s="42">
        <v>20</v>
      </c>
      <c r="K359" s="39">
        <v>0.35</v>
      </c>
      <c r="L359" s="39">
        <v>0.65</v>
      </c>
      <c r="M359" s="39">
        <v>0.2</v>
      </c>
      <c r="N359" s="39">
        <v>0.15</v>
      </c>
      <c r="O359" s="39">
        <v>0.2</v>
      </c>
      <c r="P359" s="39">
        <v>0.35</v>
      </c>
      <c r="Q359" s="39">
        <v>0.45</v>
      </c>
      <c r="R359" s="39">
        <v>0.5</v>
      </c>
      <c r="S359" s="39">
        <v>0.55000000000000004</v>
      </c>
      <c r="T359" s="39">
        <v>0.4</v>
      </c>
      <c r="U359" s="39">
        <v>0.6</v>
      </c>
      <c r="V359" s="39">
        <v>0.3</v>
      </c>
      <c r="W359" s="39">
        <v>0.35</v>
      </c>
      <c r="X359" s="39">
        <v>0.2</v>
      </c>
      <c r="Y359" s="39">
        <v>0.25</v>
      </c>
      <c r="Z359" s="39">
        <v>0.25</v>
      </c>
      <c r="AA359" s="39">
        <v>0.35</v>
      </c>
      <c r="AB359" s="39">
        <v>0.15</v>
      </c>
      <c r="AC359" s="39">
        <v>0.55000000000000004</v>
      </c>
      <c r="AD359" s="39">
        <v>0.55000000000000004</v>
      </c>
      <c r="AE359" s="39">
        <v>0.6</v>
      </c>
      <c r="AF359" s="39">
        <v>0.15</v>
      </c>
      <c r="AG359" s="39">
        <v>0.05</v>
      </c>
      <c r="AH359" s="39">
        <v>0.25</v>
      </c>
      <c r="AI359" s="39">
        <v>0.2</v>
      </c>
      <c r="AJ359" s="39">
        <v>0.3</v>
      </c>
      <c r="AK359" s="39">
        <v>0.45</v>
      </c>
      <c r="AL359" s="39">
        <v>0.45</v>
      </c>
      <c r="AM359" s="39">
        <v>0.35</v>
      </c>
      <c r="AN359" s="39">
        <v>0.35</v>
      </c>
      <c r="AO359" s="39">
        <v>0.2</v>
      </c>
      <c r="AP359" s="39">
        <v>0.1</v>
      </c>
      <c r="AQ359" s="39">
        <v>0.35</v>
      </c>
      <c r="AR359" s="39">
        <v>0.25</v>
      </c>
      <c r="AS359" s="39">
        <v>0.45</v>
      </c>
      <c r="AT359" s="39">
        <v>0.25</v>
      </c>
      <c r="AU359" s="39">
        <v>0.2</v>
      </c>
      <c r="AV359" s="39">
        <v>0.3</v>
      </c>
      <c r="AW359" s="39">
        <v>0.2</v>
      </c>
      <c r="AX359" s="39">
        <v>0.35</v>
      </c>
      <c r="AY359" s="39">
        <v>0.25</v>
      </c>
      <c r="AZ359" s="39">
        <v>0.3</v>
      </c>
      <c r="BA359" s="39">
        <v>0.1</v>
      </c>
      <c r="BB359" s="39">
        <v>0.7</v>
      </c>
      <c r="BC359" s="39">
        <v>0.35</v>
      </c>
      <c r="BD359" s="39">
        <v>0.4</v>
      </c>
      <c r="BE359" s="39">
        <v>0.1</v>
      </c>
      <c r="BF359" s="39">
        <v>0.6</v>
      </c>
      <c r="BG359" s="39">
        <v>0.2</v>
      </c>
      <c r="BH359" s="39">
        <v>0.15</v>
      </c>
      <c r="BI359" s="39">
        <v>0.35</v>
      </c>
      <c r="BJ359" s="39">
        <v>0.15</v>
      </c>
      <c r="BK359" s="39">
        <v>0.65</v>
      </c>
      <c r="BL359" s="39">
        <v>0.65</v>
      </c>
      <c r="BM359" s="39">
        <v>0.4</v>
      </c>
      <c r="BN359" s="39">
        <v>0.2</v>
      </c>
      <c r="BO359" s="39">
        <v>0.1</v>
      </c>
      <c r="BP359" s="39">
        <v>0.65</v>
      </c>
      <c r="BQ359" s="39">
        <v>0.5</v>
      </c>
      <c r="BR359" s="39">
        <v>0.05</v>
      </c>
      <c r="BS359" s="39">
        <v>0.15</v>
      </c>
      <c r="BT359" s="39">
        <v>0.3</v>
      </c>
      <c r="BU359" s="39">
        <v>0.6</v>
      </c>
      <c r="BV359" s="39">
        <v>0.4</v>
      </c>
      <c r="BW359" s="39">
        <v>0.2</v>
      </c>
      <c r="BX359" s="39">
        <v>0.1</v>
      </c>
      <c r="BY359" s="39">
        <v>0.45</v>
      </c>
      <c r="BZ359" s="39">
        <v>0.3</v>
      </c>
      <c r="CA359" s="39">
        <v>0.3</v>
      </c>
      <c r="CB359" s="39">
        <v>0.1</v>
      </c>
      <c r="CC359" s="39">
        <v>0.37</v>
      </c>
      <c r="CD359" s="39">
        <v>0.28999999999999998</v>
      </c>
      <c r="CE359" s="39">
        <v>0.34</v>
      </c>
      <c r="CF359" s="39">
        <v>0.28999999999999998</v>
      </c>
    </row>
    <row r="360" spans="1:84" x14ac:dyDescent="0.25">
      <c r="A360" s="31" t="str">
        <f t="shared" si="5"/>
        <v>CENTRO EDUCACIONAL ZEFERINO PEREIRA DA SILVA5º anoA</v>
      </c>
      <c r="B360" s="31" t="s">
        <v>330</v>
      </c>
      <c r="C360" s="31" t="s">
        <v>337</v>
      </c>
      <c r="D360" s="31" t="s">
        <v>338</v>
      </c>
      <c r="E360" s="31" t="s">
        <v>217</v>
      </c>
      <c r="F360" s="31" t="s">
        <v>87</v>
      </c>
      <c r="G360" s="42">
        <v>24</v>
      </c>
      <c r="H360" s="42">
        <v>24</v>
      </c>
      <c r="I360" s="42">
        <v>24</v>
      </c>
      <c r="J360" s="42">
        <v>24</v>
      </c>
      <c r="K360" s="39">
        <v>0.33</v>
      </c>
      <c r="L360" s="39">
        <v>0.38</v>
      </c>
      <c r="M360" s="39">
        <v>0.25</v>
      </c>
      <c r="N360" s="39">
        <v>0.17</v>
      </c>
      <c r="O360" s="39">
        <v>0.33</v>
      </c>
      <c r="P360" s="39">
        <v>0.25</v>
      </c>
      <c r="Q360" s="39">
        <v>0.33</v>
      </c>
      <c r="R360" s="39">
        <v>0.28999999999999998</v>
      </c>
      <c r="S360" s="39">
        <v>0.17</v>
      </c>
      <c r="T360" s="39">
        <v>0.46</v>
      </c>
      <c r="U360" s="39">
        <v>0.5</v>
      </c>
      <c r="V360" s="39">
        <v>0.33</v>
      </c>
      <c r="W360" s="39">
        <v>0.5</v>
      </c>
      <c r="X360" s="39">
        <v>0.67</v>
      </c>
      <c r="Y360" s="39">
        <v>0.46</v>
      </c>
      <c r="Z360" s="39">
        <v>0.21</v>
      </c>
      <c r="AA360" s="39">
        <v>0.42</v>
      </c>
      <c r="AB360" s="39">
        <v>0.42</v>
      </c>
      <c r="AC360" s="39">
        <v>0.33</v>
      </c>
      <c r="AD360" s="39">
        <v>0.79</v>
      </c>
      <c r="AE360" s="39">
        <v>0.46</v>
      </c>
      <c r="AF360" s="39">
        <v>0.54</v>
      </c>
      <c r="AG360" s="39">
        <v>0.17</v>
      </c>
      <c r="AH360" s="39">
        <v>0.25</v>
      </c>
      <c r="AI360" s="39">
        <v>0.38</v>
      </c>
      <c r="AJ360" s="39">
        <v>0.21</v>
      </c>
      <c r="AK360" s="39">
        <v>0.46</v>
      </c>
      <c r="AL360" s="39">
        <v>0.28999999999999998</v>
      </c>
      <c r="AM360" s="39">
        <v>0.71</v>
      </c>
      <c r="AN360" s="39">
        <v>0.25</v>
      </c>
      <c r="AO360" s="39">
        <v>0.08</v>
      </c>
      <c r="AP360" s="39">
        <v>0.25</v>
      </c>
      <c r="AQ360" s="39">
        <v>0.25</v>
      </c>
      <c r="AR360" s="39">
        <v>0.17</v>
      </c>
      <c r="AS360" s="39">
        <v>0.42</v>
      </c>
      <c r="AT360" s="39">
        <v>0.13</v>
      </c>
      <c r="AU360" s="39">
        <v>0.42</v>
      </c>
      <c r="AV360" s="39">
        <v>0.33</v>
      </c>
      <c r="AW360" s="39">
        <v>0.38</v>
      </c>
      <c r="AX360" s="39">
        <v>0.33</v>
      </c>
      <c r="AY360" s="39">
        <v>0.13</v>
      </c>
      <c r="AZ360" s="39">
        <v>0.25</v>
      </c>
      <c r="BA360" s="39">
        <v>0.25</v>
      </c>
      <c r="BB360" s="39">
        <v>0.75</v>
      </c>
      <c r="BC360" s="39">
        <v>0.25</v>
      </c>
      <c r="BD360" s="39">
        <v>0.71</v>
      </c>
      <c r="BE360" s="39">
        <v>0.28999999999999998</v>
      </c>
      <c r="BF360" s="39">
        <v>0.17</v>
      </c>
      <c r="BG360" s="39">
        <v>0.33</v>
      </c>
      <c r="BH360" s="39">
        <v>0.17</v>
      </c>
      <c r="BI360" s="39">
        <v>0.57999999999999996</v>
      </c>
      <c r="BJ360" s="39">
        <v>0.17</v>
      </c>
      <c r="BK360" s="39">
        <v>0.33</v>
      </c>
      <c r="BL360" s="39">
        <v>0.38</v>
      </c>
      <c r="BM360" s="39">
        <v>0.21</v>
      </c>
      <c r="BN360" s="39">
        <v>0.13</v>
      </c>
      <c r="BO360" s="39">
        <v>0.08</v>
      </c>
      <c r="BP360" s="39">
        <v>0.57999999999999996</v>
      </c>
      <c r="BQ360" s="39">
        <v>0.38</v>
      </c>
      <c r="BR360" s="39">
        <v>0.46</v>
      </c>
      <c r="BS360" s="39">
        <v>0.33</v>
      </c>
      <c r="BT360" s="39">
        <v>0.17</v>
      </c>
      <c r="BU360" s="39">
        <v>0.54</v>
      </c>
      <c r="BV360" s="39">
        <v>0.13</v>
      </c>
      <c r="BW360" s="39">
        <v>0.28999999999999998</v>
      </c>
      <c r="BX360" s="39">
        <v>0.04</v>
      </c>
      <c r="BY360" s="39">
        <v>0.25</v>
      </c>
      <c r="BZ360" s="39">
        <v>0.33</v>
      </c>
      <c r="CA360" s="39">
        <v>0.5</v>
      </c>
      <c r="CB360" s="39">
        <v>0.28999999999999998</v>
      </c>
      <c r="CC360" s="39">
        <v>0.38</v>
      </c>
      <c r="CD360" s="39">
        <v>0.32</v>
      </c>
      <c r="CE360" s="39">
        <v>0.33</v>
      </c>
      <c r="CF360" s="39">
        <v>0.28999999999999998</v>
      </c>
    </row>
    <row r="361" spans="1:84" x14ac:dyDescent="0.25">
      <c r="A361" s="31" t="str">
        <f t="shared" si="5"/>
        <v>ESC MUL SAO JOSE5º anou</v>
      </c>
      <c r="B361" s="31" t="s">
        <v>166</v>
      </c>
      <c r="C361" s="31" t="s">
        <v>179</v>
      </c>
      <c r="D361" s="31" t="s">
        <v>404</v>
      </c>
      <c r="E361" s="31" t="s">
        <v>217</v>
      </c>
      <c r="F361" s="31" t="s">
        <v>546</v>
      </c>
      <c r="G361" s="42">
        <v>10</v>
      </c>
      <c r="H361" s="42">
        <v>10</v>
      </c>
      <c r="I361" s="42">
        <v>10</v>
      </c>
      <c r="J361" s="42">
        <v>10</v>
      </c>
      <c r="K361" s="39">
        <v>0</v>
      </c>
      <c r="L361" s="39">
        <v>0.2</v>
      </c>
      <c r="M361" s="39">
        <v>0.1</v>
      </c>
      <c r="N361" s="39">
        <v>0.3</v>
      </c>
      <c r="O361" s="39">
        <v>0.6</v>
      </c>
      <c r="P361" s="39">
        <v>0.1</v>
      </c>
      <c r="Q361" s="39">
        <v>0</v>
      </c>
      <c r="R361" s="39">
        <v>0.2</v>
      </c>
      <c r="S361" s="39">
        <v>0.4</v>
      </c>
      <c r="T361" s="39">
        <v>0.3</v>
      </c>
      <c r="U361" s="39">
        <v>0.2</v>
      </c>
      <c r="V361" s="39">
        <v>0</v>
      </c>
      <c r="W361" s="39">
        <v>0.4</v>
      </c>
      <c r="X361" s="39">
        <v>0.1</v>
      </c>
      <c r="Y361" s="39">
        <v>0.3</v>
      </c>
      <c r="Z361" s="39">
        <v>0.7</v>
      </c>
      <c r="AA361" s="39">
        <v>0.2</v>
      </c>
      <c r="AB361" s="39">
        <v>0.1</v>
      </c>
      <c r="AC361" s="39">
        <v>0.1</v>
      </c>
      <c r="AD361" s="39">
        <v>0.4</v>
      </c>
      <c r="AE361" s="39">
        <v>0.3</v>
      </c>
      <c r="AF361" s="39">
        <v>0.4</v>
      </c>
      <c r="AG361" s="39">
        <v>0.1</v>
      </c>
      <c r="AH361" s="39">
        <v>0.3</v>
      </c>
      <c r="AI361" s="39">
        <v>0.3</v>
      </c>
      <c r="AJ361" s="39">
        <v>0.3</v>
      </c>
      <c r="AK361" s="39">
        <v>0.4</v>
      </c>
      <c r="AL361" s="39">
        <v>0.1</v>
      </c>
      <c r="AM361" s="39">
        <v>0.4</v>
      </c>
      <c r="AN361" s="39">
        <v>0.2</v>
      </c>
      <c r="AO361" s="39">
        <v>0.6</v>
      </c>
      <c r="AP361" s="39">
        <v>0.3</v>
      </c>
      <c r="AQ361" s="39">
        <v>0.1</v>
      </c>
      <c r="AR361" s="39">
        <v>0.6</v>
      </c>
      <c r="AS361" s="39">
        <v>0.2</v>
      </c>
      <c r="AT361" s="39">
        <v>0.2</v>
      </c>
      <c r="AU361" s="39">
        <v>0.3</v>
      </c>
      <c r="AV361" s="39">
        <v>0.5</v>
      </c>
      <c r="AW361" s="39">
        <v>0.5</v>
      </c>
      <c r="AX361" s="39">
        <v>0.4</v>
      </c>
      <c r="AY361" s="39">
        <v>0.6</v>
      </c>
      <c r="AZ361" s="39">
        <v>0.1</v>
      </c>
      <c r="BA361" s="39">
        <v>0.4</v>
      </c>
      <c r="BB361" s="39">
        <v>0.4</v>
      </c>
      <c r="BC361" s="39">
        <v>0.4</v>
      </c>
      <c r="BD361" s="39">
        <v>0.3</v>
      </c>
      <c r="BE361" s="39">
        <v>0.3</v>
      </c>
      <c r="BF361" s="39">
        <v>0.2</v>
      </c>
      <c r="BG361" s="39">
        <v>0.6</v>
      </c>
      <c r="BH361" s="39">
        <v>0</v>
      </c>
      <c r="BI361" s="39">
        <v>0.3</v>
      </c>
      <c r="BJ361" s="39">
        <v>0.3</v>
      </c>
      <c r="BK361" s="39">
        <v>0.4</v>
      </c>
      <c r="BL361" s="39">
        <v>0.5</v>
      </c>
      <c r="BM361" s="39">
        <v>0.7</v>
      </c>
      <c r="BN361" s="39">
        <v>0.1</v>
      </c>
      <c r="BO361" s="39">
        <v>0.6</v>
      </c>
      <c r="BP361" s="39">
        <v>0.2</v>
      </c>
      <c r="BQ361" s="39">
        <v>0.6</v>
      </c>
      <c r="BR361" s="39">
        <v>0.5</v>
      </c>
      <c r="BS361" s="39">
        <v>0.1</v>
      </c>
      <c r="BT361" s="39">
        <v>0</v>
      </c>
      <c r="BU361" s="39">
        <v>0.7</v>
      </c>
      <c r="BV361" s="39">
        <v>0.5</v>
      </c>
      <c r="BW361" s="39">
        <v>0.1</v>
      </c>
      <c r="BX361" s="39">
        <v>0.1</v>
      </c>
      <c r="BY361" s="39">
        <v>0.3</v>
      </c>
      <c r="BZ361" s="39">
        <v>0.2</v>
      </c>
      <c r="CA361" s="39">
        <v>0.1</v>
      </c>
      <c r="CB361" s="39">
        <v>0.2</v>
      </c>
      <c r="CC361" s="39">
        <v>0.24</v>
      </c>
      <c r="CD361" s="39">
        <v>0.33</v>
      </c>
      <c r="CE361" s="39">
        <v>0.38</v>
      </c>
      <c r="CF361" s="39">
        <v>0.23</v>
      </c>
    </row>
    <row r="362" spans="1:84" x14ac:dyDescent="0.25">
      <c r="A362" s="31" t="str">
        <f t="shared" si="5"/>
        <v>CENTRO EDUCACIONAL ZEFERINO PEREIRA DA SILVA5º anoB</v>
      </c>
      <c r="B362" s="31" t="s">
        <v>330</v>
      </c>
      <c r="C362" s="31" t="s">
        <v>337</v>
      </c>
      <c r="D362" s="31" t="s">
        <v>338</v>
      </c>
      <c r="E362" s="31" t="s">
        <v>217</v>
      </c>
      <c r="F362" s="31" t="s">
        <v>100</v>
      </c>
      <c r="G362" s="42">
        <v>25</v>
      </c>
      <c r="H362" s="42">
        <v>25</v>
      </c>
      <c r="I362" s="42">
        <v>27</v>
      </c>
      <c r="J362" s="42">
        <v>27</v>
      </c>
      <c r="K362" s="39">
        <v>0.11</v>
      </c>
      <c r="L362" s="39">
        <v>0.26</v>
      </c>
      <c r="M362" s="39">
        <v>0.41</v>
      </c>
      <c r="N362" s="39">
        <v>0.33</v>
      </c>
      <c r="O362" s="39">
        <v>0.19</v>
      </c>
      <c r="P362" s="39">
        <v>7.0000000000000007E-2</v>
      </c>
      <c r="Q362" s="39">
        <v>0.19</v>
      </c>
      <c r="R362" s="39">
        <v>0.26</v>
      </c>
      <c r="S362" s="39">
        <v>0.37</v>
      </c>
      <c r="T362" s="39">
        <v>0.33</v>
      </c>
      <c r="U362" s="39">
        <v>0.41</v>
      </c>
      <c r="V362" s="39">
        <v>0.26</v>
      </c>
      <c r="W362" s="39">
        <v>0.19</v>
      </c>
      <c r="X362" s="39">
        <v>0.48</v>
      </c>
      <c r="Y362" s="39">
        <v>0.26</v>
      </c>
      <c r="Z362" s="39">
        <v>0.15</v>
      </c>
      <c r="AA362" s="39">
        <v>0.44</v>
      </c>
      <c r="AB362" s="39">
        <v>0.3</v>
      </c>
      <c r="AC362" s="39">
        <v>0.37</v>
      </c>
      <c r="AD362" s="39">
        <v>0.41</v>
      </c>
      <c r="AE362" s="39">
        <v>0.37</v>
      </c>
      <c r="AF362" s="39">
        <v>0.22</v>
      </c>
      <c r="AG362" s="39">
        <v>0.33</v>
      </c>
      <c r="AH362" s="39">
        <v>0.26</v>
      </c>
      <c r="AI362" s="39">
        <v>0.44</v>
      </c>
      <c r="AJ362" s="39">
        <v>0.26</v>
      </c>
      <c r="AK362" s="39">
        <v>0.15</v>
      </c>
      <c r="AL362" s="39">
        <v>0.33</v>
      </c>
      <c r="AM362" s="39">
        <v>0.44</v>
      </c>
      <c r="AN362" s="39">
        <v>0.37</v>
      </c>
      <c r="AO362" s="39">
        <v>0.19</v>
      </c>
      <c r="AP362" s="39">
        <v>0.22</v>
      </c>
      <c r="AQ362" s="39">
        <v>0.22</v>
      </c>
      <c r="AR362" s="39">
        <v>0.26</v>
      </c>
      <c r="AS362" s="39">
        <v>0.48</v>
      </c>
      <c r="AT362" s="39">
        <v>7.0000000000000007E-2</v>
      </c>
      <c r="AU362" s="39">
        <v>0.22</v>
      </c>
      <c r="AV362" s="39">
        <v>0.33</v>
      </c>
      <c r="AW362" s="39">
        <v>0.11</v>
      </c>
      <c r="AX362" s="39">
        <v>0.22</v>
      </c>
      <c r="AY362" s="39">
        <v>0.3</v>
      </c>
      <c r="AZ362" s="39">
        <v>0.3</v>
      </c>
      <c r="BA362" s="39">
        <v>0.19</v>
      </c>
      <c r="BB362" s="39">
        <v>0.59</v>
      </c>
      <c r="BC362" s="39">
        <v>0.3</v>
      </c>
      <c r="BD362" s="39">
        <v>0.44</v>
      </c>
      <c r="BE362" s="39">
        <v>0.52</v>
      </c>
      <c r="BF362" s="39">
        <v>0.63</v>
      </c>
      <c r="BG362" s="39">
        <v>0.15</v>
      </c>
      <c r="BH362" s="39">
        <v>0.04</v>
      </c>
      <c r="BI362" s="39">
        <v>0.52</v>
      </c>
      <c r="BJ362" s="39">
        <v>0.04</v>
      </c>
      <c r="BK362" s="39">
        <v>0.33</v>
      </c>
      <c r="BL362" s="39">
        <v>0.26</v>
      </c>
      <c r="BM362" s="39">
        <v>0.48</v>
      </c>
      <c r="BN362" s="39">
        <v>0.22</v>
      </c>
      <c r="BO362" s="39">
        <v>0.15</v>
      </c>
      <c r="BP362" s="39">
        <v>0.59</v>
      </c>
      <c r="BQ362" s="39">
        <v>0.48</v>
      </c>
      <c r="BR362" s="39">
        <v>0.33</v>
      </c>
      <c r="BS362" s="39">
        <v>0.26</v>
      </c>
      <c r="BT362" s="39">
        <v>0.19</v>
      </c>
      <c r="BU362" s="39">
        <v>0.44</v>
      </c>
      <c r="BV362" s="39">
        <v>0.33</v>
      </c>
      <c r="BW362" s="39">
        <v>0.33</v>
      </c>
      <c r="BX362" s="39">
        <v>0.3</v>
      </c>
      <c r="BY362" s="39">
        <v>0.3</v>
      </c>
      <c r="BZ362" s="39">
        <v>0.37</v>
      </c>
      <c r="CA362" s="39">
        <v>0.26</v>
      </c>
      <c r="CB362" s="39">
        <v>0.3</v>
      </c>
      <c r="CC362" s="39">
        <v>0.28999999999999998</v>
      </c>
      <c r="CD362" s="39">
        <v>0.28000000000000003</v>
      </c>
      <c r="CE362" s="39">
        <v>0.34</v>
      </c>
      <c r="CF362" s="39">
        <v>0.31</v>
      </c>
    </row>
    <row r="363" spans="1:84" x14ac:dyDescent="0.25">
      <c r="A363" s="31" t="str">
        <f t="shared" si="5"/>
        <v>ESC MUL TIA LILA5º anoC</v>
      </c>
      <c r="B363" s="31" t="s">
        <v>92</v>
      </c>
      <c r="C363" s="31" t="s">
        <v>93</v>
      </c>
      <c r="D363" s="31" t="s">
        <v>370</v>
      </c>
      <c r="E363" s="31" t="s">
        <v>217</v>
      </c>
      <c r="F363" s="31" t="s">
        <v>102</v>
      </c>
      <c r="G363" s="42">
        <v>14</v>
      </c>
      <c r="H363" s="42">
        <v>14</v>
      </c>
      <c r="I363" s="42">
        <v>14</v>
      </c>
      <c r="J363" s="42">
        <v>14</v>
      </c>
      <c r="K363" s="39">
        <v>0.21</v>
      </c>
      <c r="L363" s="39">
        <v>0.71</v>
      </c>
      <c r="M363" s="39">
        <v>0.28999999999999998</v>
      </c>
      <c r="N363" s="39">
        <v>0.14000000000000001</v>
      </c>
      <c r="O363" s="39">
        <v>0.21</v>
      </c>
      <c r="P363" s="39">
        <v>0.14000000000000001</v>
      </c>
      <c r="Q363" s="39">
        <v>7.0000000000000007E-2</v>
      </c>
      <c r="R363" s="39">
        <v>0.21</v>
      </c>
      <c r="S363" s="39">
        <v>0.28999999999999998</v>
      </c>
      <c r="T363" s="39">
        <v>0.28999999999999998</v>
      </c>
      <c r="U363" s="39">
        <v>0.21</v>
      </c>
      <c r="V363" s="39">
        <v>0</v>
      </c>
      <c r="W363" s="39">
        <v>0.5</v>
      </c>
      <c r="X363" s="39">
        <v>0.5</v>
      </c>
      <c r="Y363" s="39">
        <v>0.56999999999999995</v>
      </c>
      <c r="Z363" s="39">
        <v>0.64</v>
      </c>
      <c r="AA363" s="39">
        <v>0.14000000000000001</v>
      </c>
      <c r="AB363" s="39">
        <v>0.14000000000000001</v>
      </c>
      <c r="AC363" s="39">
        <v>0.86</v>
      </c>
      <c r="AD363" s="39">
        <v>0.71</v>
      </c>
      <c r="AE363" s="39">
        <v>0.28999999999999998</v>
      </c>
      <c r="AF363" s="39">
        <v>0.5</v>
      </c>
      <c r="AG363" s="39">
        <v>0.14000000000000001</v>
      </c>
      <c r="AH363" s="39">
        <v>0.14000000000000001</v>
      </c>
      <c r="AI363" s="39">
        <v>0.14000000000000001</v>
      </c>
      <c r="AJ363" s="39">
        <v>0.21</v>
      </c>
      <c r="AK363" s="39">
        <v>0.36</v>
      </c>
      <c r="AL363" s="39">
        <v>0.56999999999999995</v>
      </c>
      <c r="AM363" s="39">
        <v>0.21</v>
      </c>
      <c r="AN363" s="39">
        <v>0.5</v>
      </c>
      <c r="AO363" s="39">
        <v>0.21</v>
      </c>
      <c r="AP363" s="39">
        <v>0.21</v>
      </c>
      <c r="AQ363" s="39">
        <v>7.0000000000000007E-2</v>
      </c>
      <c r="AR363" s="39">
        <v>0.43</v>
      </c>
      <c r="AS363" s="39">
        <v>0.43</v>
      </c>
      <c r="AT363" s="39">
        <v>0</v>
      </c>
      <c r="AU363" s="39">
        <v>7.0000000000000007E-2</v>
      </c>
      <c r="AV363" s="39">
        <v>0.14000000000000001</v>
      </c>
      <c r="AW363" s="39">
        <v>7.0000000000000007E-2</v>
      </c>
      <c r="AX363" s="39">
        <v>0.28999999999999998</v>
      </c>
      <c r="AY363" s="39">
        <v>0.36</v>
      </c>
      <c r="AZ363" s="39">
        <v>0.21</v>
      </c>
      <c r="BA363" s="39">
        <v>0.14000000000000001</v>
      </c>
      <c r="BB363" s="39">
        <v>0.71</v>
      </c>
      <c r="BC363" s="39">
        <v>0.36</v>
      </c>
      <c r="BD363" s="39">
        <v>0.36</v>
      </c>
      <c r="BE363" s="39">
        <v>0.64</v>
      </c>
      <c r="BF363" s="39">
        <v>0.86</v>
      </c>
      <c r="BG363" s="39">
        <v>0.28999999999999998</v>
      </c>
      <c r="BH363" s="39">
        <v>0.14000000000000001</v>
      </c>
      <c r="BI363" s="39">
        <v>0.36</v>
      </c>
      <c r="BJ363" s="39">
        <v>0.36</v>
      </c>
      <c r="BK363" s="39">
        <v>0.64</v>
      </c>
      <c r="BL363" s="39">
        <v>0.64</v>
      </c>
      <c r="BM363" s="39">
        <v>0.64</v>
      </c>
      <c r="BN363" s="39">
        <v>7.0000000000000007E-2</v>
      </c>
      <c r="BO363" s="39">
        <v>0.14000000000000001</v>
      </c>
      <c r="BP363" s="39">
        <v>0.64</v>
      </c>
      <c r="BQ363" s="39">
        <v>0.79</v>
      </c>
      <c r="BR363" s="39">
        <v>0.71</v>
      </c>
      <c r="BS363" s="39">
        <v>0.43</v>
      </c>
      <c r="BT363" s="39">
        <v>0</v>
      </c>
      <c r="BU363" s="39">
        <v>0.56999999999999995</v>
      </c>
      <c r="BV363" s="39">
        <v>0.28999999999999998</v>
      </c>
      <c r="BW363" s="39">
        <v>0.14000000000000001</v>
      </c>
      <c r="BX363" s="39">
        <v>0.5</v>
      </c>
      <c r="BY363" s="39">
        <v>0.36</v>
      </c>
      <c r="BZ363" s="39">
        <v>0.28999999999999998</v>
      </c>
      <c r="CA363" s="39">
        <v>7.0000000000000007E-2</v>
      </c>
      <c r="CB363" s="39">
        <v>0.21</v>
      </c>
      <c r="CC363" s="39">
        <v>0.34</v>
      </c>
      <c r="CD363" s="39">
        <v>0.25</v>
      </c>
      <c r="CE363" s="39">
        <v>0.45</v>
      </c>
      <c r="CF363" s="39">
        <v>0.28999999999999998</v>
      </c>
    </row>
    <row r="364" spans="1:84" x14ac:dyDescent="0.25">
      <c r="A364" s="31" t="str">
        <f t="shared" si="5"/>
        <v>ESC MUL TIA LILA5º anoD</v>
      </c>
      <c r="B364" s="31" t="s">
        <v>92</v>
      </c>
      <c r="C364" s="31" t="s">
        <v>93</v>
      </c>
      <c r="D364" s="31" t="s">
        <v>370</v>
      </c>
      <c r="E364" s="31" t="s">
        <v>217</v>
      </c>
      <c r="F364" s="31" t="s">
        <v>103</v>
      </c>
      <c r="G364" s="42">
        <v>10</v>
      </c>
      <c r="H364" s="42">
        <v>10</v>
      </c>
      <c r="I364" s="42">
        <v>10</v>
      </c>
      <c r="J364" s="42">
        <v>10</v>
      </c>
      <c r="K364" s="39">
        <v>0</v>
      </c>
      <c r="L364" s="39">
        <v>0.3</v>
      </c>
      <c r="M364" s="39">
        <v>0.1</v>
      </c>
      <c r="N364" s="39">
        <v>0.3</v>
      </c>
      <c r="O364" s="39">
        <v>0.2</v>
      </c>
      <c r="P364" s="39">
        <v>0.4</v>
      </c>
      <c r="Q364" s="39">
        <v>0.2</v>
      </c>
      <c r="R364" s="39">
        <v>0.3</v>
      </c>
      <c r="S364" s="39">
        <v>0.3</v>
      </c>
      <c r="T364" s="39">
        <v>0.2</v>
      </c>
      <c r="U364" s="39">
        <v>0.1</v>
      </c>
      <c r="V364" s="39">
        <v>0.3</v>
      </c>
      <c r="W364" s="39">
        <v>0.2</v>
      </c>
      <c r="X364" s="39">
        <v>0.4</v>
      </c>
      <c r="Y364" s="39">
        <v>0.3</v>
      </c>
      <c r="Z364" s="39">
        <v>0.2</v>
      </c>
      <c r="AA364" s="39">
        <v>0.3</v>
      </c>
      <c r="AB364" s="39">
        <v>0.1</v>
      </c>
      <c r="AC364" s="39">
        <v>0.2</v>
      </c>
      <c r="AD364" s="39">
        <v>0.6</v>
      </c>
      <c r="AE364" s="39">
        <v>0.4</v>
      </c>
      <c r="AF364" s="39">
        <v>0.5</v>
      </c>
      <c r="AG364" s="39">
        <v>0.2</v>
      </c>
      <c r="AH364" s="39">
        <v>0.4</v>
      </c>
      <c r="AI364" s="39">
        <v>0.3</v>
      </c>
      <c r="AJ364" s="39">
        <v>0.4</v>
      </c>
      <c r="AK364" s="39">
        <v>0.2</v>
      </c>
      <c r="AL364" s="39">
        <v>0.2</v>
      </c>
      <c r="AM364" s="39">
        <v>0.4</v>
      </c>
      <c r="AN364" s="39">
        <v>0.2</v>
      </c>
      <c r="AO364" s="39">
        <v>0.5</v>
      </c>
      <c r="AP364" s="39">
        <v>0.3</v>
      </c>
      <c r="AQ364" s="39">
        <v>0.4</v>
      </c>
      <c r="AR364" s="39">
        <v>0.4</v>
      </c>
      <c r="AS364" s="39">
        <v>0.4</v>
      </c>
      <c r="AT364" s="39">
        <v>0</v>
      </c>
      <c r="AU364" s="39">
        <v>0.4</v>
      </c>
      <c r="AV364" s="39">
        <v>0.2</v>
      </c>
      <c r="AW364" s="39">
        <v>0.4</v>
      </c>
      <c r="AX364" s="39">
        <v>0.6</v>
      </c>
      <c r="AY364" s="39">
        <v>0.2</v>
      </c>
      <c r="AZ364" s="39">
        <v>0.4</v>
      </c>
      <c r="BA364" s="39">
        <v>0.3</v>
      </c>
      <c r="BB364" s="39">
        <v>0.5</v>
      </c>
      <c r="BC364" s="39">
        <v>0.4</v>
      </c>
      <c r="BD364" s="39">
        <v>0.4</v>
      </c>
      <c r="BE364" s="39">
        <v>0.2</v>
      </c>
      <c r="BF364" s="39">
        <v>0.3</v>
      </c>
      <c r="BG364" s="39">
        <v>0.1</v>
      </c>
      <c r="BH364" s="39">
        <v>0.2</v>
      </c>
      <c r="BI364" s="39">
        <v>0.1</v>
      </c>
      <c r="BJ364" s="39">
        <v>0.2</v>
      </c>
      <c r="BK364" s="39">
        <v>0.4</v>
      </c>
      <c r="BL364" s="39">
        <v>0.3</v>
      </c>
      <c r="BM364" s="39">
        <v>0.3</v>
      </c>
      <c r="BN364" s="39">
        <v>0.3</v>
      </c>
      <c r="BO364" s="39">
        <v>0.2</v>
      </c>
      <c r="BP364" s="39">
        <v>0.7</v>
      </c>
      <c r="BQ364" s="39">
        <v>0.5</v>
      </c>
      <c r="BR364" s="39">
        <v>0.5</v>
      </c>
      <c r="BS364" s="39">
        <v>0.4</v>
      </c>
      <c r="BT364" s="39">
        <v>0.4</v>
      </c>
      <c r="BU364" s="39">
        <v>0.2</v>
      </c>
      <c r="BV364" s="39">
        <v>0</v>
      </c>
      <c r="BW364" s="39">
        <v>0.5</v>
      </c>
      <c r="BX364" s="39">
        <v>0.3</v>
      </c>
      <c r="BY364" s="39">
        <v>0.1</v>
      </c>
      <c r="BZ364" s="39">
        <v>0.4</v>
      </c>
      <c r="CA364" s="39">
        <v>0</v>
      </c>
      <c r="CB364" s="39">
        <v>0.2</v>
      </c>
      <c r="CC364" s="39">
        <v>0.25</v>
      </c>
      <c r="CD364" s="39">
        <v>0.34</v>
      </c>
      <c r="CE364" s="39">
        <v>0.33</v>
      </c>
      <c r="CF364" s="39">
        <v>0.25</v>
      </c>
    </row>
    <row r="365" spans="1:84" x14ac:dyDescent="0.25">
      <c r="A365" s="31" t="str">
        <f t="shared" si="5"/>
        <v>CENTRO EDUCACIONAL ZEFERINO PEREIRA DA SILVA5º anoC</v>
      </c>
      <c r="B365" s="31" t="s">
        <v>330</v>
      </c>
      <c r="C365" s="31" t="s">
        <v>337</v>
      </c>
      <c r="D365" s="31" t="s">
        <v>338</v>
      </c>
      <c r="E365" s="31" t="s">
        <v>217</v>
      </c>
      <c r="F365" s="31" t="s">
        <v>102</v>
      </c>
      <c r="G365" s="42">
        <v>17</v>
      </c>
      <c r="H365" s="42">
        <v>17</v>
      </c>
      <c r="I365" s="42">
        <v>19</v>
      </c>
      <c r="J365" s="42">
        <v>19</v>
      </c>
      <c r="K365" s="39">
        <v>0.1</v>
      </c>
      <c r="L365" s="39">
        <v>0.15</v>
      </c>
      <c r="M365" s="39">
        <v>0.3</v>
      </c>
      <c r="N365" s="39">
        <v>0.2</v>
      </c>
      <c r="O365" s="39">
        <v>0.2</v>
      </c>
      <c r="P365" s="39">
        <v>0.1</v>
      </c>
      <c r="Q365" s="39">
        <v>0.35</v>
      </c>
      <c r="R365" s="39">
        <v>0.25</v>
      </c>
      <c r="S365" s="39">
        <v>0.2</v>
      </c>
      <c r="T365" s="39">
        <v>0.1</v>
      </c>
      <c r="U365" s="39">
        <v>0.25</v>
      </c>
      <c r="V365" s="39">
        <v>0.2</v>
      </c>
      <c r="W365" s="39">
        <v>0.2</v>
      </c>
      <c r="X365" s="39">
        <v>0.25</v>
      </c>
      <c r="Y365" s="39">
        <v>0.25</v>
      </c>
      <c r="Z365" s="39">
        <v>0.15</v>
      </c>
      <c r="AA365" s="39">
        <v>0.4</v>
      </c>
      <c r="AB365" s="39">
        <v>0.15</v>
      </c>
      <c r="AC365" s="39">
        <v>0.1</v>
      </c>
      <c r="AD365" s="39">
        <v>0.35</v>
      </c>
      <c r="AE365" s="39">
        <v>0.05</v>
      </c>
      <c r="AF365" s="39">
        <v>0.25</v>
      </c>
      <c r="AG365" s="39">
        <v>0.1</v>
      </c>
      <c r="AH365" s="39">
        <v>0.1</v>
      </c>
      <c r="AI365" s="39">
        <v>0.2</v>
      </c>
      <c r="AJ365" s="39">
        <v>0.3</v>
      </c>
      <c r="AK365" s="39">
        <v>0.2</v>
      </c>
      <c r="AL365" s="39">
        <v>0.1</v>
      </c>
      <c r="AM365" s="39">
        <v>0.4</v>
      </c>
      <c r="AN365" s="39">
        <v>0.25</v>
      </c>
      <c r="AO365" s="39">
        <v>0.3</v>
      </c>
      <c r="AP365" s="39">
        <v>0.1</v>
      </c>
      <c r="AQ365" s="39">
        <v>0.2</v>
      </c>
      <c r="AR365" s="39">
        <v>0.2</v>
      </c>
      <c r="AS365" s="39">
        <v>0.3</v>
      </c>
      <c r="AT365" s="39">
        <v>0.15</v>
      </c>
      <c r="AU365" s="39">
        <v>0.25</v>
      </c>
      <c r="AV365" s="39">
        <v>0.25</v>
      </c>
      <c r="AW365" s="39">
        <v>0.25</v>
      </c>
      <c r="AX365" s="39">
        <v>0.2</v>
      </c>
      <c r="AY365" s="39">
        <v>0.2</v>
      </c>
      <c r="AZ365" s="39">
        <v>0.25</v>
      </c>
      <c r="BA365" s="39">
        <v>0.1</v>
      </c>
      <c r="BB365" s="39">
        <v>0.5</v>
      </c>
      <c r="BC365" s="39">
        <v>0.15</v>
      </c>
      <c r="BD365" s="39">
        <v>0.4</v>
      </c>
      <c r="BE365" s="39">
        <v>0.5</v>
      </c>
      <c r="BF365" s="39">
        <v>0.35</v>
      </c>
      <c r="BG365" s="39">
        <v>0.2</v>
      </c>
      <c r="BH365" s="39">
        <v>0.15</v>
      </c>
      <c r="BI365" s="39">
        <v>0.5</v>
      </c>
      <c r="BJ365" s="39">
        <v>0.1</v>
      </c>
      <c r="BK365" s="39">
        <v>0.2</v>
      </c>
      <c r="BL365" s="39">
        <v>0.35</v>
      </c>
      <c r="BM365" s="39">
        <v>0.35</v>
      </c>
      <c r="BN365" s="39">
        <v>0.05</v>
      </c>
      <c r="BO365" s="39">
        <v>0.3</v>
      </c>
      <c r="BP365" s="39">
        <v>0.4</v>
      </c>
      <c r="BQ365" s="39">
        <v>0.15</v>
      </c>
      <c r="BR365" s="39">
        <v>0.35</v>
      </c>
      <c r="BS365" s="39">
        <v>0.15</v>
      </c>
      <c r="BT365" s="39">
        <v>0.05</v>
      </c>
      <c r="BU365" s="39">
        <v>0.6</v>
      </c>
      <c r="BV365" s="39">
        <v>0.4</v>
      </c>
      <c r="BW365" s="39">
        <v>0.2</v>
      </c>
      <c r="BX365" s="39">
        <v>0.25</v>
      </c>
      <c r="BY365" s="39">
        <v>0.3</v>
      </c>
      <c r="BZ365" s="39">
        <v>0.3</v>
      </c>
      <c r="CA365" s="39">
        <v>0.1</v>
      </c>
      <c r="CB365" s="39">
        <v>0.3</v>
      </c>
      <c r="CC365" s="39">
        <v>0.21</v>
      </c>
      <c r="CD365" s="39">
        <v>0.21</v>
      </c>
      <c r="CE365" s="39">
        <v>0.28000000000000003</v>
      </c>
      <c r="CF365" s="39">
        <v>0.27</v>
      </c>
    </row>
    <row r="366" spans="1:84" x14ac:dyDescent="0.25">
      <c r="A366" s="31" t="str">
        <f t="shared" si="5"/>
        <v>ESCOLA MUNICIPAL TURMA DA MONICA5º ano"A"</v>
      </c>
      <c r="B366" s="31" t="s">
        <v>166</v>
      </c>
      <c r="C366" s="31" t="s">
        <v>209</v>
      </c>
      <c r="D366" s="31" t="s">
        <v>212</v>
      </c>
      <c r="E366" s="31" t="s">
        <v>217</v>
      </c>
      <c r="F366" s="31" t="s">
        <v>187</v>
      </c>
      <c r="G366" s="43">
        <v>28</v>
      </c>
      <c r="H366" s="43">
        <v>28</v>
      </c>
      <c r="I366" s="43">
        <v>28</v>
      </c>
      <c r="J366" s="43">
        <v>28</v>
      </c>
      <c r="K366" s="39">
        <v>0.36</v>
      </c>
      <c r="L366" s="39">
        <v>0.11</v>
      </c>
      <c r="M366" s="39">
        <v>0.11</v>
      </c>
      <c r="N366" s="39">
        <v>0.11</v>
      </c>
      <c r="O366" s="39">
        <v>0.5</v>
      </c>
      <c r="P366" s="39">
        <v>0.21</v>
      </c>
      <c r="Q366" s="39">
        <v>0.28999999999999998</v>
      </c>
      <c r="R366" s="39">
        <v>0.25</v>
      </c>
      <c r="S366" s="39">
        <v>0.39</v>
      </c>
      <c r="T366" s="39">
        <v>0.36</v>
      </c>
      <c r="U366" s="39">
        <v>0.64</v>
      </c>
      <c r="V366" s="39">
        <v>0.43</v>
      </c>
      <c r="W366" s="39">
        <v>0.36</v>
      </c>
      <c r="X366" s="39">
        <v>0.54</v>
      </c>
      <c r="Y366" s="39">
        <v>0.46</v>
      </c>
      <c r="Z366" s="39">
        <v>0.25</v>
      </c>
      <c r="AA366" s="39">
        <v>0.32</v>
      </c>
      <c r="AB366" s="39">
        <v>0.25</v>
      </c>
      <c r="AC366" s="39">
        <v>0.64</v>
      </c>
      <c r="AD366" s="39">
        <v>0.68</v>
      </c>
      <c r="AE366" s="39">
        <v>0.56999999999999995</v>
      </c>
      <c r="AF366" s="39">
        <v>0.5</v>
      </c>
      <c r="AG366" s="39">
        <v>0.54</v>
      </c>
      <c r="AH366" s="39">
        <v>0.28999999999999998</v>
      </c>
      <c r="AI366" s="39">
        <v>0.43</v>
      </c>
      <c r="AJ366" s="39">
        <v>0.36</v>
      </c>
      <c r="AK366" s="39">
        <v>0.54</v>
      </c>
      <c r="AL366" s="39">
        <v>0.46</v>
      </c>
      <c r="AM366" s="39">
        <v>0.43</v>
      </c>
      <c r="AN366" s="39">
        <v>0.28999999999999998</v>
      </c>
      <c r="AO366" s="39">
        <v>0.18</v>
      </c>
      <c r="AP366" s="39">
        <v>0.21</v>
      </c>
      <c r="AQ366" s="39">
        <v>0.36</v>
      </c>
      <c r="AR366" s="39">
        <v>0.5</v>
      </c>
      <c r="AS366" s="39">
        <v>0.54</v>
      </c>
      <c r="AT366" s="39">
        <v>0.18</v>
      </c>
      <c r="AU366" s="39">
        <v>0.36</v>
      </c>
      <c r="AV366" s="39">
        <v>0.28999999999999998</v>
      </c>
      <c r="AW366" s="39">
        <v>0.18</v>
      </c>
      <c r="AX366" s="39">
        <v>0.28999999999999998</v>
      </c>
      <c r="AY366" s="39">
        <v>0.18</v>
      </c>
      <c r="AZ366" s="39">
        <v>0.39</v>
      </c>
      <c r="BA366" s="39">
        <v>0.18</v>
      </c>
      <c r="BB366" s="39">
        <v>0.68</v>
      </c>
      <c r="BC366" s="39">
        <v>0.32</v>
      </c>
      <c r="BD366" s="39">
        <v>0.75</v>
      </c>
      <c r="BE366" s="39">
        <v>0.68</v>
      </c>
      <c r="BF366" s="39">
        <v>0.64</v>
      </c>
      <c r="BG366" s="39">
        <v>0.28999999999999998</v>
      </c>
      <c r="BH366" s="39">
        <v>0.04</v>
      </c>
      <c r="BI366" s="39">
        <v>0.46</v>
      </c>
      <c r="BJ366" s="39">
        <v>0.43</v>
      </c>
      <c r="BK366" s="39">
        <v>0.54</v>
      </c>
      <c r="BL366" s="39">
        <v>0.54</v>
      </c>
      <c r="BM366" s="39">
        <v>0.56999999999999995</v>
      </c>
      <c r="BN366" s="39">
        <v>0.28999999999999998</v>
      </c>
      <c r="BO366" s="39">
        <v>0.21</v>
      </c>
      <c r="BP366" s="39">
        <v>0.75</v>
      </c>
      <c r="BQ366" s="39">
        <v>0.39</v>
      </c>
      <c r="BR366" s="39">
        <v>0.46</v>
      </c>
      <c r="BS366" s="39">
        <v>7.0000000000000007E-2</v>
      </c>
      <c r="BT366" s="39">
        <v>0.32</v>
      </c>
      <c r="BU366" s="39">
        <v>0.61</v>
      </c>
      <c r="BV366" s="39">
        <v>0.46</v>
      </c>
      <c r="BW366" s="39">
        <v>0.36</v>
      </c>
      <c r="BX366" s="39">
        <v>0.25</v>
      </c>
      <c r="BY366" s="39">
        <v>0.28999999999999998</v>
      </c>
      <c r="BZ366" s="39">
        <v>0.36</v>
      </c>
      <c r="CA366" s="39">
        <v>0.39</v>
      </c>
      <c r="CB366" s="39">
        <v>0.25</v>
      </c>
      <c r="CC366" s="39">
        <v>0.36</v>
      </c>
      <c r="CD366" s="39">
        <v>0.37</v>
      </c>
      <c r="CE366" s="39">
        <v>0.44</v>
      </c>
      <c r="CF366" s="39">
        <v>0.34</v>
      </c>
    </row>
    <row r="367" spans="1:84" x14ac:dyDescent="0.25">
      <c r="A367" s="31" t="str">
        <f t="shared" si="5"/>
        <v>ESCOLA MUNICIPAL TURMA DA MONICA5º ano"C"</v>
      </c>
      <c r="B367" s="31" t="s">
        <v>166</v>
      </c>
      <c r="C367" s="31" t="s">
        <v>209</v>
      </c>
      <c r="D367" s="31" t="s">
        <v>212</v>
      </c>
      <c r="E367" s="31" t="s">
        <v>217</v>
      </c>
      <c r="F367" s="31" t="s">
        <v>359</v>
      </c>
      <c r="G367" s="42">
        <v>21</v>
      </c>
      <c r="H367" s="42">
        <v>21</v>
      </c>
      <c r="I367" s="42">
        <v>21</v>
      </c>
      <c r="J367" s="42">
        <v>21</v>
      </c>
      <c r="K367" s="39">
        <v>0.48</v>
      </c>
      <c r="L367" s="39">
        <v>0.24</v>
      </c>
      <c r="M367" s="39">
        <v>0.28999999999999998</v>
      </c>
      <c r="N367" s="39">
        <v>0.05</v>
      </c>
      <c r="O367" s="39">
        <v>0.33</v>
      </c>
      <c r="P367" s="39">
        <v>0.24</v>
      </c>
      <c r="Q367" s="39">
        <v>0.19</v>
      </c>
      <c r="R367" s="39">
        <v>0.33</v>
      </c>
      <c r="S367" s="39">
        <v>0.52</v>
      </c>
      <c r="T367" s="39">
        <v>0.62</v>
      </c>
      <c r="U367" s="39">
        <v>0.43</v>
      </c>
      <c r="V367" s="39">
        <v>0.81</v>
      </c>
      <c r="W367" s="39">
        <v>0.43</v>
      </c>
      <c r="X367" s="39">
        <v>0.52</v>
      </c>
      <c r="Y367" s="39">
        <v>0.33</v>
      </c>
      <c r="Z367" s="39">
        <v>0.38</v>
      </c>
      <c r="AA367" s="39">
        <v>0.33</v>
      </c>
      <c r="AB367" s="39">
        <v>0.14000000000000001</v>
      </c>
      <c r="AC367" s="39">
        <v>0.76</v>
      </c>
      <c r="AD367" s="39">
        <v>0.38</v>
      </c>
      <c r="AE367" s="39">
        <v>0.67</v>
      </c>
      <c r="AF367" s="39">
        <v>0.48</v>
      </c>
      <c r="AG367" s="39">
        <v>0.28999999999999998</v>
      </c>
      <c r="AH367" s="39">
        <v>0.1</v>
      </c>
      <c r="AI367" s="39">
        <v>0.38</v>
      </c>
      <c r="AJ367" s="39">
        <v>0.48</v>
      </c>
      <c r="AK367" s="39">
        <v>0.43</v>
      </c>
      <c r="AL367" s="39">
        <v>0.62</v>
      </c>
      <c r="AM367" s="39">
        <v>0.56999999999999995</v>
      </c>
      <c r="AN367" s="39">
        <v>0.38</v>
      </c>
      <c r="AO367" s="39">
        <v>0.14000000000000001</v>
      </c>
      <c r="AP367" s="39">
        <v>0.19</v>
      </c>
      <c r="AQ367" s="39">
        <v>0.24</v>
      </c>
      <c r="AR367" s="39">
        <v>0.33</v>
      </c>
      <c r="AS367" s="39">
        <v>0.48</v>
      </c>
      <c r="AT367" s="39">
        <v>0.24</v>
      </c>
      <c r="AU367" s="39">
        <v>0.24</v>
      </c>
      <c r="AV367" s="39">
        <v>0.43</v>
      </c>
      <c r="AW367" s="39">
        <v>0.14000000000000001</v>
      </c>
      <c r="AX367" s="39">
        <v>0.38</v>
      </c>
      <c r="AY367" s="39">
        <v>0.38</v>
      </c>
      <c r="AZ367" s="39">
        <v>0</v>
      </c>
      <c r="BA367" s="39">
        <v>0.24</v>
      </c>
      <c r="BB367" s="39">
        <v>0.71</v>
      </c>
      <c r="BC367" s="39">
        <v>0.81</v>
      </c>
      <c r="BD367" s="39">
        <v>0.62</v>
      </c>
      <c r="BE367" s="39">
        <v>0.9</v>
      </c>
      <c r="BF367" s="39">
        <v>0.52</v>
      </c>
      <c r="BG367" s="39">
        <v>0.38</v>
      </c>
      <c r="BH367" s="39">
        <v>0.05</v>
      </c>
      <c r="BI367" s="39">
        <v>0.48</v>
      </c>
      <c r="BJ367" s="39">
        <v>0.33</v>
      </c>
      <c r="BK367" s="39">
        <v>0.48</v>
      </c>
      <c r="BL367" s="39">
        <v>0.52</v>
      </c>
      <c r="BM367" s="39">
        <v>0.43</v>
      </c>
      <c r="BN367" s="39">
        <v>0.28999999999999998</v>
      </c>
      <c r="BO367" s="39">
        <v>0.14000000000000001</v>
      </c>
      <c r="BP367" s="39">
        <v>0.52</v>
      </c>
      <c r="BQ367" s="39">
        <v>0.9</v>
      </c>
      <c r="BR367" s="39">
        <v>0.56999999999999995</v>
      </c>
      <c r="BS367" s="39">
        <v>0.38</v>
      </c>
      <c r="BT367" s="39">
        <v>0.28999999999999998</v>
      </c>
      <c r="BU367" s="39">
        <v>0.67</v>
      </c>
      <c r="BV367" s="39">
        <v>0.62</v>
      </c>
      <c r="BW367" s="39">
        <v>0.38</v>
      </c>
      <c r="BX367" s="39">
        <v>0.19</v>
      </c>
      <c r="BY367" s="39">
        <v>0.43</v>
      </c>
      <c r="BZ367" s="39">
        <v>0.33</v>
      </c>
      <c r="CA367" s="39">
        <v>0.24</v>
      </c>
      <c r="CB367" s="39">
        <v>0.24</v>
      </c>
      <c r="CC367" s="39">
        <v>0.39</v>
      </c>
      <c r="CD367" s="39">
        <v>0.36</v>
      </c>
      <c r="CE367" s="39">
        <v>0.46</v>
      </c>
      <c r="CF367" s="39">
        <v>0.38</v>
      </c>
    </row>
    <row r="368" spans="1:84" x14ac:dyDescent="0.25">
      <c r="A368" s="31" t="str">
        <f t="shared" si="5"/>
        <v>ESC MUL TIA LILA5º anoA</v>
      </c>
      <c r="B368" s="31" t="s">
        <v>92</v>
      </c>
      <c r="C368" s="31" t="s">
        <v>93</v>
      </c>
      <c r="D368" s="31" t="s">
        <v>370</v>
      </c>
      <c r="E368" s="31" t="s">
        <v>217</v>
      </c>
      <c r="F368" s="31" t="s">
        <v>87</v>
      </c>
      <c r="G368" s="42">
        <v>26</v>
      </c>
      <c r="H368" s="42">
        <v>26</v>
      </c>
      <c r="I368" s="42">
        <v>26</v>
      </c>
      <c r="J368" s="42">
        <v>26</v>
      </c>
      <c r="K368" s="39">
        <v>0.38</v>
      </c>
      <c r="L368" s="39">
        <v>0.15</v>
      </c>
      <c r="M368" s="39">
        <v>0.42</v>
      </c>
      <c r="N368" s="39">
        <v>0.15</v>
      </c>
      <c r="O368" s="39">
        <v>0.5</v>
      </c>
      <c r="P368" s="39">
        <v>0.35</v>
      </c>
      <c r="Q368" s="39">
        <v>0.19</v>
      </c>
      <c r="R368" s="39">
        <v>0.23</v>
      </c>
      <c r="S368" s="39">
        <v>0.23</v>
      </c>
      <c r="T368" s="39">
        <v>0.31</v>
      </c>
      <c r="U368" s="39">
        <v>0.54</v>
      </c>
      <c r="V368" s="39">
        <v>0.46</v>
      </c>
      <c r="W368" s="39">
        <v>0.31</v>
      </c>
      <c r="X368" s="39">
        <v>0.42</v>
      </c>
      <c r="Y368" s="39">
        <v>0.73</v>
      </c>
      <c r="Z368" s="39">
        <v>0.42</v>
      </c>
      <c r="AA368" s="39">
        <v>0.31</v>
      </c>
      <c r="AB368" s="39">
        <v>0.08</v>
      </c>
      <c r="AC368" s="39">
        <v>0.38</v>
      </c>
      <c r="AD368" s="39">
        <v>0.65</v>
      </c>
      <c r="AE368" s="39">
        <v>0.54</v>
      </c>
      <c r="AF368" s="39">
        <v>0.5</v>
      </c>
      <c r="AG368" s="39">
        <v>0.31</v>
      </c>
      <c r="AH368" s="39">
        <v>0.27</v>
      </c>
      <c r="AI368" s="39">
        <v>0.42</v>
      </c>
      <c r="AJ368" s="39">
        <v>0.31</v>
      </c>
      <c r="AK368" s="39">
        <v>0.38</v>
      </c>
      <c r="AL368" s="39">
        <v>0.46</v>
      </c>
      <c r="AM368" s="39">
        <v>0.42</v>
      </c>
      <c r="AN368" s="39">
        <v>0.15</v>
      </c>
      <c r="AO368" s="39">
        <v>0.23</v>
      </c>
      <c r="AP368" s="39">
        <v>0.31</v>
      </c>
      <c r="AQ368" s="39">
        <v>0.23</v>
      </c>
      <c r="AR368" s="39">
        <v>0.42</v>
      </c>
      <c r="AS368" s="39">
        <v>0.65</v>
      </c>
      <c r="AT368" s="39">
        <v>0.19</v>
      </c>
      <c r="AU368" s="39">
        <v>0.38</v>
      </c>
      <c r="AV368" s="39">
        <v>0.15</v>
      </c>
      <c r="AW368" s="39">
        <v>0.35</v>
      </c>
      <c r="AX368" s="39">
        <v>0.31</v>
      </c>
      <c r="AY368" s="39">
        <v>0.35</v>
      </c>
      <c r="AZ368" s="39">
        <v>0.23</v>
      </c>
      <c r="BA368" s="39">
        <v>0.15</v>
      </c>
      <c r="BB368" s="39">
        <v>0.69</v>
      </c>
      <c r="BC368" s="39">
        <v>0.23</v>
      </c>
      <c r="BD368" s="39">
        <v>0.73</v>
      </c>
      <c r="BE368" s="39">
        <v>0.65</v>
      </c>
      <c r="BF368" s="39">
        <v>0.46</v>
      </c>
      <c r="BG368" s="39">
        <v>0.46</v>
      </c>
      <c r="BH368" s="39">
        <v>0.08</v>
      </c>
      <c r="BI368" s="39">
        <v>0.35</v>
      </c>
      <c r="BJ368" s="39">
        <v>0.46</v>
      </c>
      <c r="BK368" s="39">
        <v>0.62</v>
      </c>
      <c r="BL368" s="39">
        <v>0.69</v>
      </c>
      <c r="BM368" s="39">
        <v>0.42</v>
      </c>
      <c r="BN368" s="39">
        <v>0.31</v>
      </c>
      <c r="BO368" s="39">
        <v>0.12</v>
      </c>
      <c r="BP368" s="39">
        <v>0.5</v>
      </c>
      <c r="BQ368" s="39">
        <v>0.5</v>
      </c>
      <c r="BR368" s="39">
        <v>0.15</v>
      </c>
      <c r="BS368" s="39">
        <v>0.08</v>
      </c>
      <c r="BT368" s="39">
        <v>0.08</v>
      </c>
      <c r="BU368" s="39">
        <v>0.69</v>
      </c>
      <c r="BV368" s="39">
        <v>0.57999999999999996</v>
      </c>
      <c r="BW368" s="39">
        <v>0.27</v>
      </c>
      <c r="BX368" s="39">
        <v>0.15</v>
      </c>
      <c r="BY368" s="39">
        <v>0.35</v>
      </c>
      <c r="BZ368" s="39">
        <v>0.27</v>
      </c>
      <c r="CA368" s="39">
        <v>0.27</v>
      </c>
      <c r="CB368" s="39">
        <v>0.15</v>
      </c>
      <c r="CC368" s="39">
        <v>0.36</v>
      </c>
      <c r="CD368" s="39">
        <v>0.35</v>
      </c>
      <c r="CE368" s="39">
        <v>0.41</v>
      </c>
      <c r="CF368" s="39">
        <v>0.28999999999999998</v>
      </c>
    </row>
    <row r="369" spans="1:84" x14ac:dyDescent="0.25">
      <c r="A369" s="31" t="str">
        <f t="shared" si="5"/>
        <v>ESC MUL JOSE DE CARVALHO5º anoA</v>
      </c>
      <c r="B369" s="31" t="s">
        <v>78</v>
      </c>
      <c r="C369" s="31" t="s">
        <v>125</v>
      </c>
      <c r="D369" s="31" t="s">
        <v>128</v>
      </c>
      <c r="E369" s="31" t="s">
        <v>217</v>
      </c>
      <c r="F369" s="31" t="s">
        <v>87</v>
      </c>
      <c r="G369" s="43">
        <v>12</v>
      </c>
      <c r="H369" s="43">
        <v>12</v>
      </c>
      <c r="I369" s="43">
        <v>13</v>
      </c>
      <c r="J369" s="43">
        <v>13</v>
      </c>
      <c r="K369" s="39">
        <v>0.38</v>
      </c>
      <c r="L369" s="39">
        <v>0.15</v>
      </c>
      <c r="M369" s="39">
        <v>0.38</v>
      </c>
      <c r="N369" s="39">
        <v>0.38</v>
      </c>
      <c r="O369" s="39">
        <v>0.15</v>
      </c>
      <c r="P369" s="39">
        <v>0.46</v>
      </c>
      <c r="Q369" s="39">
        <v>0.15</v>
      </c>
      <c r="R369" s="39">
        <v>0.46</v>
      </c>
      <c r="S369" s="39">
        <v>0.38</v>
      </c>
      <c r="T369" s="39">
        <v>0.77</v>
      </c>
      <c r="U369" s="39">
        <v>0.08</v>
      </c>
      <c r="V369" s="39">
        <v>0.31</v>
      </c>
      <c r="W369" s="39">
        <v>0.38</v>
      </c>
      <c r="X369" s="39">
        <v>0.62</v>
      </c>
      <c r="Y369" s="39">
        <v>0.23</v>
      </c>
      <c r="Z369" s="39">
        <v>0.46</v>
      </c>
      <c r="AA369" s="39">
        <v>0.38</v>
      </c>
      <c r="AB369" s="39">
        <v>0</v>
      </c>
      <c r="AC369" s="39">
        <v>0.38</v>
      </c>
      <c r="AD369" s="39">
        <v>0.38</v>
      </c>
      <c r="AE369" s="39">
        <v>0.54</v>
      </c>
      <c r="AF369" s="39">
        <v>0.23</v>
      </c>
      <c r="AG369" s="39">
        <v>0.08</v>
      </c>
      <c r="AH369" s="39">
        <v>0.38</v>
      </c>
      <c r="AI369" s="39">
        <v>0.54</v>
      </c>
      <c r="AJ369" s="39">
        <v>0.08</v>
      </c>
      <c r="AK369" s="39">
        <v>0.62</v>
      </c>
      <c r="AL369" s="39">
        <v>0.62</v>
      </c>
      <c r="AM369" s="39">
        <v>0.62</v>
      </c>
      <c r="AN369" s="39">
        <v>0.08</v>
      </c>
      <c r="AO369" s="39">
        <v>0</v>
      </c>
      <c r="AP369" s="39">
        <v>0.08</v>
      </c>
      <c r="AQ369" s="39">
        <v>0.31</v>
      </c>
      <c r="AR369" s="39">
        <v>0.23</v>
      </c>
      <c r="AS369" s="39">
        <v>0.38</v>
      </c>
      <c r="AT369" s="39">
        <v>0.23</v>
      </c>
      <c r="AU369" s="39">
        <v>0.38</v>
      </c>
      <c r="AV369" s="39">
        <v>0.15</v>
      </c>
      <c r="AW369" s="39">
        <v>0.08</v>
      </c>
      <c r="AX369" s="39">
        <v>0.38</v>
      </c>
      <c r="AY369" s="39">
        <v>0.46</v>
      </c>
      <c r="AZ369" s="39">
        <v>0.08</v>
      </c>
      <c r="BA369" s="39">
        <v>0.23</v>
      </c>
      <c r="BB369" s="39">
        <v>0.54</v>
      </c>
      <c r="BC369" s="39">
        <v>0.38</v>
      </c>
      <c r="BD369" s="39">
        <v>0.62</v>
      </c>
      <c r="BE369" s="39">
        <v>0.92</v>
      </c>
      <c r="BF369" s="39">
        <v>0.38</v>
      </c>
      <c r="BG369" s="39">
        <v>0.31</v>
      </c>
      <c r="BH369" s="39">
        <v>0.23</v>
      </c>
      <c r="BI369" s="39">
        <v>0.62</v>
      </c>
      <c r="BJ369" s="39">
        <v>0.46</v>
      </c>
      <c r="BK369" s="39">
        <v>0.62</v>
      </c>
      <c r="BL369" s="39">
        <v>0.69</v>
      </c>
      <c r="BM369" s="39">
        <v>0.54</v>
      </c>
      <c r="BN369" s="39">
        <v>0.31</v>
      </c>
      <c r="BO369" s="39">
        <v>0.46</v>
      </c>
      <c r="BP369" s="39">
        <v>0.77</v>
      </c>
      <c r="BQ369" s="39">
        <v>0.38</v>
      </c>
      <c r="BR369" s="39">
        <v>0.38</v>
      </c>
      <c r="BS369" s="39">
        <v>0</v>
      </c>
      <c r="BT369" s="39">
        <v>0.62</v>
      </c>
      <c r="BU369" s="39">
        <v>0.38</v>
      </c>
      <c r="BV369" s="39">
        <v>0.31</v>
      </c>
      <c r="BW369" s="39">
        <v>0.38</v>
      </c>
      <c r="BX369" s="39">
        <v>0.46</v>
      </c>
      <c r="BY369" s="39">
        <v>0.08</v>
      </c>
      <c r="BZ369" s="39">
        <v>0.46</v>
      </c>
      <c r="CA369" s="39">
        <v>0</v>
      </c>
      <c r="CB369" s="39">
        <v>0.23</v>
      </c>
      <c r="CC369" s="39">
        <v>0.35</v>
      </c>
      <c r="CD369" s="39">
        <v>0.3</v>
      </c>
      <c r="CE369" s="39">
        <v>0.47</v>
      </c>
      <c r="CF369" s="39">
        <v>0.28999999999999998</v>
      </c>
    </row>
    <row r="370" spans="1:84" x14ac:dyDescent="0.25">
      <c r="A370" s="31" t="str">
        <f t="shared" si="5"/>
        <v>ESC MUL B CHAPADINHA II5º anoB</v>
      </c>
      <c r="B370" s="31" t="s">
        <v>78</v>
      </c>
      <c r="C370" s="31" t="s">
        <v>79</v>
      </c>
      <c r="D370" s="31" t="s">
        <v>96</v>
      </c>
      <c r="E370" s="31" t="s">
        <v>217</v>
      </c>
      <c r="F370" s="31" t="s">
        <v>100</v>
      </c>
      <c r="G370" s="42">
        <v>19</v>
      </c>
      <c r="H370" s="42">
        <v>19</v>
      </c>
      <c r="I370" s="42">
        <v>21</v>
      </c>
      <c r="J370" s="42">
        <v>21</v>
      </c>
      <c r="K370" s="39">
        <v>0.1</v>
      </c>
      <c r="L370" s="39">
        <v>0.28999999999999998</v>
      </c>
      <c r="M370" s="39">
        <v>0.24</v>
      </c>
      <c r="N370" s="39">
        <v>0.24</v>
      </c>
      <c r="O370" s="39">
        <v>0.28999999999999998</v>
      </c>
      <c r="P370" s="39">
        <v>0.05</v>
      </c>
      <c r="Q370" s="39">
        <v>0.24</v>
      </c>
      <c r="R370" s="39">
        <v>0.24</v>
      </c>
      <c r="S370" s="39">
        <v>0.19</v>
      </c>
      <c r="T370" s="39">
        <v>0.28999999999999998</v>
      </c>
      <c r="U370" s="39">
        <v>0.48</v>
      </c>
      <c r="V370" s="39">
        <v>0.43</v>
      </c>
      <c r="W370" s="39">
        <v>0.24</v>
      </c>
      <c r="X370" s="39">
        <v>0.33</v>
      </c>
      <c r="Y370" s="39">
        <v>0.43</v>
      </c>
      <c r="Z370" s="39">
        <v>0.33</v>
      </c>
      <c r="AA370" s="39">
        <v>0.28999999999999998</v>
      </c>
      <c r="AB370" s="39">
        <v>0.28999999999999998</v>
      </c>
      <c r="AC370" s="39">
        <v>0.28999999999999998</v>
      </c>
      <c r="AD370" s="39">
        <v>0.33</v>
      </c>
      <c r="AE370" s="39">
        <v>0.24</v>
      </c>
      <c r="AF370" s="39">
        <v>0.24</v>
      </c>
      <c r="AG370" s="39">
        <v>0.24</v>
      </c>
      <c r="AH370" s="39">
        <v>0.19</v>
      </c>
      <c r="AI370" s="39">
        <v>0.33</v>
      </c>
      <c r="AJ370" s="39">
        <v>0.24</v>
      </c>
      <c r="AK370" s="39">
        <v>0.38</v>
      </c>
      <c r="AL370" s="39">
        <v>0.28999999999999998</v>
      </c>
      <c r="AM370" s="39">
        <v>0.28999999999999998</v>
      </c>
      <c r="AN370" s="39">
        <v>0.33</v>
      </c>
      <c r="AO370" s="39">
        <v>0.19</v>
      </c>
      <c r="AP370" s="39">
        <v>0.1</v>
      </c>
      <c r="AQ370" s="39">
        <v>0.19</v>
      </c>
      <c r="AR370" s="39">
        <v>0.33</v>
      </c>
      <c r="AS370" s="39">
        <v>0.43</v>
      </c>
      <c r="AT370" s="39">
        <v>0.14000000000000001</v>
      </c>
      <c r="AU370" s="39">
        <v>0.24</v>
      </c>
      <c r="AV370" s="39">
        <v>0.28999999999999998</v>
      </c>
      <c r="AW370" s="39">
        <v>0.24</v>
      </c>
      <c r="AX370" s="39">
        <v>0.33</v>
      </c>
      <c r="AY370" s="39">
        <v>0.52</v>
      </c>
      <c r="AZ370" s="39">
        <v>0.28999999999999998</v>
      </c>
      <c r="BA370" s="39">
        <v>0.1</v>
      </c>
      <c r="BB370" s="39">
        <v>0.52</v>
      </c>
      <c r="BC370" s="39">
        <v>0.24</v>
      </c>
      <c r="BD370" s="39">
        <v>0.43</v>
      </c>
      <c r="BE370" s="39">
        <v>0.52</v>
      </c>
      <c r="BF370" s="39">
        <v>0.38</v>
      </c>
      <c r="BG370" s="39">
        <v>0.14000000000000001</v>
      </c>
      <c r="BH370" s="39">
        <v>0.33</v>
      </c>
      <c r="BI370" s="39">
        <v>0.48</v>
      </c>
      <c r="BJ370" s="39">
        <v>0.33</v>
      </c>
      <c r="BK370" s="39">
        <v>0.19</v>
      </c>
      <c r="BL370" s="39">
        <v>0.62</v>
      </c>
      <c r="BM370" s="39">
        <v>0.28999999999999998</v>
      </c>
      <c r="BN370" s="39">
        <v>0</v>
      </c>
      <c r="BO370" s="39">
        <v>0.24</v>
      </c>
      <c r="BP370" s="39">
        <v>0.56999999999999995</v>
      </c>
      <c r="BQ370" s="39">
        <v>0.24</v>
      </c>
      <c r="BR370" s="39">
        <v>0.38</v>
      </c>
      <c r="BS370" s="39">
        <v>0.48</v>
      </c>
      <c r="BT370" s="39">
        <v>0.19</v>
      </c>
      <c r="BU370" s="39">
        <v>0.48</v>
      </c>
      <c r="BV370" s="39">
        <v>0.19</v>
      </c>
      <c r="BW370" s="39">
        <v>0.19</v>
      </c>
      <c r="BX370" s="39">
        <v>0.1</v>
      </c>
      <c r="BY370" s="39">
        <v>0.24</v>
      </c>
      <c r="BZ370" s="39">
        <v>0.33</v>
      </c>
      <c r="CA370" s="39">
        <v>0.24</v>
      </c>
      <c r="CB370" s="39">
        <v>0.28999999999999998</v>
      </c>
      <c r="CC370" s="39">
        <v>0.28000000000000003</v>
      </c>
      <c r="CD370" s="39">
        <v>0.26</v>
      </c>
      <c r="CE370" s="39">
        <v>0.34</v>
      </c>
      <c r="CF370" s="39">
        <v>0.27</v>
      </c>
    </row>
    <row r="371" spans="1:84" x14ac:dyDescent="0.25">
      <c r="A371" s="31" t="str">
        <f t="shared" si="5"/>
        <v>ESC MUNICIPAL PADRE VITORIO5º anounica</v>
      </c>
      <c r="B371" s="31" t="s">
        <v>166</v>
      </c>
      <c r="C371" s="31" t="s">
        <v>166</v>
      </c>
      <c r="D371" s="31" t="s">
        <v>398</v>
      </c>
      <c r="E371" s="31" t="s">
        <v>217</v>
      </c>
      <c r="F371" s="31" t="s">
        <v>381</v>
      </c>
      <c r="G371" s="42">
        <v>20</v>
      </c>
      <c r="H371" s="42">
        <v>20</v>
      </c>
      <c r="I371" s="42">
        <v>20</v>
      </c>
      <c r="J371" s="42">
        <v>20</v>
      </c>
      <c r="K371" s="39">
        <v>0.1</v>
      </c>
      <c r="L371" s="39">
        <v>0.2</v>
      </c>
      <c r="M371" s="39">
        <v>0.05</v>
      </c>
      <c r="N371" s="39">
        <v>0.05</v>
      </c>
      <c r="O371" s="39">
        <v>0.2</v>
      </c>
      <c r="P371" s="39">
        <v>0.3</v>
      </c>
      <c r="Q371" s="39">
        <v>0.1</v>
      </c>
      <c r="R371" s="39">
        <v>0</v>
      </c>
      <c r="S371" s="39">
        <v>0.15</v>
      </c>
      <c r="T371" s="39">
        <v>0.15</v>
      </c>
      <c r="U371" s="39">
        <v>0.2</v>
      </c>
      <c r="V371" s="39">
        <v>0.2</v>
      </c>
      <c r="W371" s="39">
        <v>0.2</v>
      </c>
      <c r="X371" s="39">
        <v>0.3</v>
      </c>
      <c r="Y371" s="39">
        <v>0.15</v>
      </c>
      <c r="Z371" s="39">
        <v>0.2</v>
      </c>
      <c r="AA371" s="39">
        <v>0.35</v>
      </c>
      <c r="AB371" s="39">
        <v>0.15</v>
      </c>
      <c r="AC371" s="39">
        <v>0.2</v>
      </c>
      <c r="AD371" s="39">
        <v>0.5</v>
      </c>
      <c r="AE371" s="39">
        <v>0.1</v>
      </c>
      <c r="AF371" s="39">
        <v>0.25</v>
      </c>
      <c r="AG371" s="39">
        <v>0.15</v>
      </c>
      <c r="AH371" s="39">
        <v>0.2</v>
      </c>
      <c r="AI371" s="39">
        <v>0.3</v>
      </c>
      <c r="AJ371" s="39">
        <v>0.25</v>
      </c>
      <c r="AK371" s="39">
        <v>0.35</v>
      </c>
      <c r="AL371" s="39">
        <v>0.1</v>
      </c>
      <c r="AM371" s="39">
        <v>0.2</v>
      </c>
      <c r="AN371" s="39">
        <v>0.1</v>
      </c>
      <c r="AO371" s="39">
        <v>0.35</v>
      </c>
      <c r="AP371" s="39">
        <v>0.2</v>
      </c>
      <c r="AQ371" s="39">
        <v>0.1</v>
      </c>
      <c r="AR371" s="39">
        <v>0.15</v>
      </c>
      <c r="AS371" s="39">
        <v>0.65</v>
      </c>
      <c r="AT371" s="39">
        <v>0.25</v>
      </c>
      <c r="AU371" s="39">
        <v>0.3</v>
      </c>
      <c r="AV371" s="39">
        <v>0.1</v>
      </c>
      <c r="AW371" s="39">
        <v>0.15</v>
      </c>
      <c r="AX371" s="39">
        <v>0.25</v>
      </c>
      <c r="AY371" s="39">
        <v>0.25</v>
      </c>
      <c r="AZ371" s="39">
        <v>0.35</v>
      </c>
      <c r="BA371" s="39">
        <v>0.15</v>
      </c>
      <c r="BB371" s="39">
        <v>0.3</v>
      </c>
      <c r="BC371" s="39">
        <v>0.4</v>
      </c>
      <c r="BD371" s="39">
        <v>0.2</v>
      </c>
      <c r="BE371" s="39">
        <v>0.55000000000000004</v>
      </c>
      <c r="BF371" s="39">
        <v>0.5</v>
      </c>
      <c r="BG371" s="39">
        <v>0.25</v>
      </c>
      <c r="BH371" s="39">
        <v>0.15</v>
      </c>
      <c r="BI371" s="39">
        <v>0.4</v>
      </c>
      <c r="BJ371" s="39">
        <v>0.2</v>
      </c>
      <c r="BK371" s="39">
        <v>0.3</v>
      </c>
      <c r="BL371" s="39">
        <v>0.3</v>
      </c>
      <c r="BM371" s="39">
        <v>0.15</v>
      </c>
      <c r="BN371" s="39">
        <v>0.25</v>
      </c>
      <c r="BO371" s="39">
        <v>0.3</v>
      </c>
      <c r="BP371" s="39">
        <v>0.25</v>
      </c>
      <c r="BQ371" s="39">
        <v>0.45</v>
      </c>
      <c r="BR371" s="39">
        <v>0.2</v>
      </c>
      <c r="BS371" s="39">
        <v>0.35</v>
      </c>
      <c r="BT371" s="39">
        <v>0.1</v>
      </c>
      <c r="BU371" s="39">
        <v>0.3</v>
      </c>
      <c r="BV371" s="39">
        <v>0.25</v>
      </c>
      <c r="BW371" s="39">
        <v>0.35</v>
      </c>
      <c r="BX371" s="39">
        <v>0.1</v>
      </c>
      <c r="BY371" s="39">
        <v>0.05</v>
      </c>
      <c r="BZ371" s="39">
        <v>0.5</v>
      </c>
      <c r="CA371" s="39">
        <v>0.4</v>
      </c>
      <c r="CB371" s="39">
        <v>0.25</v>
      </c>
      <c r="CC371" s="39">
        <v>0.19</v>
      </c>
      <c r="CD371" s="39">
        <v>0.23</v>
      </c>
      <c r="CE371" s="39">
        <v>0.3</v>
      </c>
      <c r="CF371" s="39">
        <v>0.27</v>
      </c>
    </row>
    <row r="372" spans="1:84" x14ac:dyDescent="0.25">
      <c r="A372" s="31" t="str">
        <f t="shared" si="5"/>
        <v>ESCOLA MUNICIPAL DE TEMPO INTEGRAL FELIPE FAGUNDES DE CARVALHO5º anoÚNICA</v>
      </c>
      <c r="B372" s="31" t="s">
        <v>294</v>
      </c>
      <c r="C372" s="31" t="s">
        <v>301</v>
      </c>
      <c r="D372" s="31" t="s">
        <v>427</v>
      </c>
      <c r="E372" s="31" t="s">
        <v>217</v>
      </c>
      <c r="F372" s="31" t="s">
        <v>134</v>
      </c>
      <c r="G372" s="42">
        <v>23</v>
      </c>
      <c r="H372" s="42">
        <v>23</v>
      </c>
      <c r="I372" s="42">
        <v>23</v>
      </c>
      <c r="J372" s="42">
        <v>23</v>
      </c>
      <c r="K372" s="39">
        <v>0.17</v>
      </c>
      <c r="L372" s="39">
        <v>0.17</v>
      </c>
      <c r="M372" s="39">
        <v>0.22</v>
      </c>
      <c r="N372" s="39">
        <v>0.22</v>
      </c>
      <c r="O372" s="39">
        <v>0.61</v>
      </c>
      <c r="P372" s="39">
        <v>0.17</v>
      </c>
      <c r="Q372" s="39">
        <v>0.22</v>
      </c>
      <c r="R372" s="39">
        <v>0.48</v>
      </c>
      <c r="S372" s="39">
        <v>0.26</v>
      </c>
      <c r="T372" s="39">
        <v>0.35</v>
      </c>
      <c r="U372" s="39">
        <v>0.7</v>
      </c>
      <c r="V372" s="39">
        <v>0.13</v>
      </c>
      <c r="W372" s="39">
        <v>0.39</v>
      </c>
      <c r="X372" s="39">
        <v>0.56999999999999995</v>
      </c>
      <c r="Y372" s="39">
        <v>0.48</v>
      </c>
      <c r="Z372" s="39">
        <v>0.22</v>
      </c>
      <c r="AA372" s="39">
        <v>0.22</v>
      </c>
      <c r="AB372" s="39">
        <v>0.26</v>
      </c>
      <c r="AC372" s="39">
        <v>0.56999999999999995</v>
      </c>
      <c r="AD372" s="39">
        <v>0.65</v>
      </c>
      <c r="AE372" s="39">
        <v>0.22</v>
      </c>
      <c r="AF372" s="39">
        <v>0.83</v>
      </c>
      <c r="AG372" s="39">
        <v>0.04</v>
      </c>
      <c r="AH372" s="39">
        <v>0.17</v>
      </c>
      <c r="AI372" s="39">
        <v>0.26</v>
      </c>
      <c r="AJ372" s="39">
        <v>0.17</v>
      </c>
      <c r="AK372" s="39">
        <v>0.87</v>
      </c>
      <c r="AL372" s="39">
        <v>0.17</v>
      </c>
      <c r="AM372" s="39">
        <v>0.61</v>
      </c>
      <c r="AN372" s="39">
        <v>0.48</v>
      </c>
      <c r="AO372" s="39">
        <v>0.09</v>
      </c>
      <c r="AP372" s="39">
        <v>0.52</v>
      </c>
      <c r="AQ372" s="39">
        <v>0.61</v>
      </c>
      <c r="AR372" s="39">
        <v>0.26</v>
      </c>
      <c r="AS372" s="39">
        <v>0.61</v>
      </c>
      <c r="AT372" s="39">
        <v>0.3</v>
      </c>
      <c r="AU372" s="39">
        <v>0.26</v>
      </c>
      <c r="AV372" s="39">
        <v>0.43</v>
      </c>
      <c r="AW372" s="39">
        <v>0.09</v>
      </c>
      <c r="AX372" s="39">
        <v>0.26</v>
      </c>
      <c r="AY372" s="39">
        <v>0.17</v>
      </c>
      <c r="AZ372" s="39">
        <v>0.17</v>
      </c>
      <c r="BA372" s="39">
        <v>0.22</v>
      </c>
      <c r="BB372" s="39">
        <v>0.91</v>
      </c>
      <c r="BC372" s="39">
        <v>0.17</v>
      </c>
      <c r="BD372" s="39">
        <v>0.7</v>
      </c>
      <c r="BE372" s="39">
        <v>1</v>
      </c>
      <c r="BF372" s="39">
        <v>0.78</v>
      </c>
      <c r="BG372" s="39">
        <v>0.78</v>
      </c>
      <c r="BH372" s="39">
        <v>0</v>
      </c>
      <c r="BI372" s="39">
        <v>0.91</v>
      </c>
      <c r="BJ372" s="39">
        <v>0.61</v>
      </c>
      <c r="BK372" s="39">
        <v>0.74</v>
      </c>
      <c r="BL372" s="39">
        <v>0.78</v>
      </c>
      <c r="BM372" s="39">
        <v>0.91</v>
      </c>
      <c r="BN372" s="39">
        <v>0.09</v>
      </c>
      <c r="BO372" s="39">
        <v>0.26</v>
      </c>
      <c r="BP372" s="39">
        <v>0.91</v>
      </c>
      <c r="BQ372" s="39">
        <v>0.91</v>
      </c>
      <c r="BR372" s="39">
        <v>0.78</v>
      </c>
      <c r="BS372" s="39">
        <v>0</v>
      </c>
      <c r="BT372" s="39">
        <v>0.09</v>
      </c>
      <c r="BU372" s="39">
        <v>0.83</v>
      </c>
      <c r="BV372" s="39">
        <v>0.17</v>
      </c>
      <c r="BW372" s="39">
        <v>0.22</v>
      </c>
      <c r="BX372" s="39">
        <v>0.52</v>
      </c>
      <c r="BY372" s="39">
        <v>0.48</v>
      </c>
      <c r="BZ372" s="39">
        <v>0.09</v>
      </c>
      <c r="CA372" s="39">
        <v>0.74</v>
      </c>
      <c r="CB372" s="39">
        <v>0.74</v>
      </c>
      <c r="CC372" s="39">
        <v>0.35</v>
      </c>
      <c r="CD372" s="39">
        <v>0.36</v>
      </c>
      <c r="CE372" s="39">
        <v>0.59</v>
      </c>
      <c r="CF372" s="39">
        <v>0.39</v>
      </c>
    </row>
    <row r="373" spans="1:84" x14ac:dyDescent="0.25">
      <c r="A373" s="31" t="str">
        <f t="shared" si="5"/>
        <v>ESCOLA MUNICIPAL PROFESSOR ANTONIO PEREIRA ARRUDA5º anoB</v>
      </c>
      <c r="B373" s="31" t="s">
        <v>294</v>
      </c>
      <c r="C373" s="31" t="s">
        <v>295</v>
      </c>
      <c r="D373" s="31" t="s">
        <v>540</v>
      </c>
      <c r="E373" s="31" t="s">
        <v>217</v>
      </c>
      <c r="F373" s="31" t="s">
        <v>100</v>
      </c>
      <c r="G373" s="42">
        <v>19</v>
      </c>
      <c r="H373" s="42">
        <v>19</v>
      </c>
      <c r="I373" s="42">
        <v>18</v>
      </c>
      <c r="J373" s="42">
        <v>18</v>
      </c>
      <c r="K373" s="39">
        <v>0.21</v>
      </c>
      <c r="L373" s="39">
        <v>0.05</v>
      </c>
      <c r="M373" s="39">
        <v>0.26</v>
      </c>
      <c r="N373" s="39">
        <v>0.16</v>
      </c>
      <c r="O373" s="39">
        <v>0.26</v>
      </c>
      <c r="P373" s="39">
        <v>0.21</v>
      </c>
      <c r="Q373" s="39">
        <v>0.53</v>
      </c>
      <c r="R373" s="39">
        <v>0.32</v>
      </c>
      <c r="S373" s="39">
        <v>0.26</v>
      </c>
      <c r="T373" s="39">
        <v>0.37</v>
      </c>
      <c r="U373" s="39">
        <v>0.32</v>
      </c>
      <c r="V373" s="39">
        <v>0.32</v>
      </c>
      <c r="W373" s="39">
        <v>0.32</v>
      </c>
      <c r="X373" s="39">
        <v>0.42</v>
      </c>
      <c r="Y373" s="39">
        <v>0.42</v>
      </c>
      <c r="Z373" s="39">
        <v>0.42</v>
      </c>
      <c r="AA373" s="39">
        <v>0.37</v>
      </c>
      <c r="AB373" s="39">
        <v>0.26</v>
      </c>
      <c r="AC373" s="39">
        <v>0.42</v>
      </c>
      <c r="AD373" s="39">
        <v>0.53</v>
      </c>
      <c r="AE373" s="39">
        <v>0.42</v>
      </c>
      <c r="AF373" s="39">
        <v>0.47</v>
      </c>
      <c r="AG373" s="39">
        <v>0.16</v>
      </c>
      <c r="AH373" s="39">
        <v>0.16</v>
      </c>
      <c r="AI373" s="39">
        <v>0.16</v>
      </c>
      <c r="AJ373" s="39">
        <v>0.32</v>
      </c>
      <c r="AK373" s="39">
        <v>0.42</v>
      </c>
      <c r="AL373" s="39">
        <v>0.37</v>
      </c>
      <c r="AM373" s="39">
        <v>0.57999999999999996</v>
      </c>
      <c r="AN373" s="39">
        <v>0.16</v>
      </c>
      <c r="AO373" s="39">
        <v>0.11</v>
      </c>
      <c r="AP373" s="39">
        <v>0.05</v>
      </c>
      <c r="AQ373" s="39">
        <v>0.26</v>
      </c>
      <c r="AR373" s="39">
        <v>0.42</v>
      </c>
      <c r="AS373" s="39">
        <v>0.63</v>
      </c>
      <c r="AT373" s="39">
        <v>0.26</v>
      </c>
      <c r="AU373" s="39">
        <v>0.11</v>
      </c>
      <c r="AV373" s="39">
        <v>0.16</v>
      </c>
      <c r="AW373" s="39">
        <v>0.05</v>
      </c>
      <c r="AX373" s="39">
        <v>0.37</v>
      </c>
      <c r="AY373" s="39">
        <v>0.05</v>
      </c>
      <c r="AZ373" s="39">
        <v>0.37</v>
      </c>
      <c r="BA373" s="39">
        <v>0.21</v>
      </c>
      <c r="BB373" s="39">
        <v>0.53</v>
      </c>
      <c r="BC373" s="39">
        <v>0.26</v>
      </c>
      <c r="BD373" s="39">
        <v>0.53</v>
      </c>
      <c r="BE373" s="39">
        <v>0.63</v>
      </c>
      <c r="BF373" s="39">
        <v>0.47</v>
      </c>
      <c r="BG373" s="39">
        <v>0.32</v>
      </c>
      <c r="BH373" s="39">
        <v>0.11</v>
      </c>
      <c r="BI373" s="39">
        <v>0.57999999999999996</v>
      </c>
      <c r="BJ373" s="39">
        <v>0.42</v>
      </c>
      <c r="BK373" s="39">
        <v>0.21</v>
      </c>
      <c r="BL373" s="39">
        <v>0.21</v>
      </c>
      <c r="BM373" s="39">
        <v>0.26</v>
      </c>
      <c r="BN373" s="39">
        <v>0.16</v>
      </c>
      <c r="BO373" s="39">
        <v>0.16</v>
      </c>
      <c r="BP373" s="39">
        <v>0.57999999999999996</v>
      </c>
      <c r="BQ373" s="39">
        <v>0.32</v>
      </c>
      <c r="BR373" s="39">
        <v>0.16</v>
      </c>
      <c r="BS373" s="39">
        <v>0.26</v>
      </c>
      <c r="BT373" s="39">
        <v>0.26</v>
      </c>
      <c r="BU373" s="39">
        <v>0.57999999999999996</v>
      </c>
      <c r="BV373" s="39">
        <v>0.37</v>
      </c>
      <c r="BW373" s="39">
        <v>0.26</v>
      </c>
      <c r="BX373" s="39">
        <v>0.16</v>
      </c>
      <c r="BY373" s="39">
        <v>0.16</v>
      </c>
      <c r="BZ373" s="39">
        <v>0.11</v>
      </c>
      <c r="CA373" s="39">
        <v>0.16</v>
      </c>
      <c r="CB373" s="39">
        <v>0.21</v>
      </c>
      <c r="CC373" s="39">
        <v>0.32</v>
      </c>
      <c r="CD373" s="39">
        <v>0.28000000000000003</v>
      </c>
      <c r="CE373" s="39">
        <v>0.33</v>
      </c>
      <c r="CF373" s="39">
        <v>0.25</v>
      </c>
    </row>
    <row r="374" spans="1:84" x14ac:dyDescent="0.25">
      <c r="A374" s="31" t="str">
        <f t="shared" si="5"/>
        <v>ESCOLA MUNICIPAL PROFESSOR ANTONIO PEREIRA ARRUDA5º anoC</v>
      </c>
      <c r="B374" s="31" t="s">
        <v>294</v>
      </c>
      <c r="C374" s="31" t="s">
        <v>295</v>
      </c>
      <c r="D374" s="31" t="s">
        <v>540</v>
      </c>
      <c r="E374" s="31" t="s">
        <v>217</v>
      </c>
      <c r="F374" s="31" t="s">
        <v>102</v>
      </c>
      <c r="G374" s="43">
        <v>17</v>
      </c>
      <c r="H374" s="43">
        <v>17</v>
      </c>
      <c r="I374" s="43">
        <v>17</v>
      </c>
      <c r="J374" s="43">
        <v>17</v>
      </c>
      <c r="K374" s="39">
        <v>0.18</v>
      </c>
      <c r="L374" s="39">
        <v>0.12</v>
      </c>
      <c r="M374" s="39">
        <v>0.12</v>
      </c>
      <c r="N374" s="39">
        <v>0.12</v>
      </c>
      <c r="O374" s="39">
        <v>0.24</v>
      </c>
      <c r="P374" s="39">
        <v>0.35</v>
      </c>
      <c r="Q374" s="39">
        <v>0.28999999999999998</v>
      </c>
      <c r="R374" s="39">
        <v>0.24</v>
      </c>
      <c r="S374" s="39">
        <v>0.12</v>
      </c>
      <c r="T374" s="39">
        <v>0.12</v>
      </c>
      <c r="U374" s="39">
        <v>0.41</v>
      </c>
      <c r="V374" s="39">
        <v>0.28999999999999998</v>
      </c>
      <c r="W374" s="39">
        <v>0.28999999999999998</v>
      </c>
      <c r="X374" s="39">
        <v>0.47</v>
      </c>
      <c r="Y374" s="39">
        <v>0.28999999999999998</v>
      </c>
      <c r="Z374" s="39">
        <v>0.53</v>
      </c>
      <c r="AA374" s="39">
        <v>0.35</v>
      </c>
      <c r="AB374" s="39">
        <v>0.41</v>
      </c>
      <c r="AC374" s="39">
        <v>0.12</v>
      </c>
      <c r="AD374" s="39">
        <v>0.35</v>
      </c>
      <c r="AE374" s="39">
        <v>0.24</v>
      </c>
      <c r="AF374" s="39">
        <v>0.24</v>
      </c>
      <c r="AG374" s="39">
        <v>0.12</v>
      </c>
      <c r="AH374" s="39">
        <v>0.18</v>
      </c>
      <c r="AI374" s="39">
        <v>0.41</v>
      </c>
      <c r="AJ374" s="39">
        <v>0.41</v>
      </c>
      <c r="AK374" s="39">
        <v>0.28999999999999998</v>
      </c>
      <c r="AL374" s="39">
        <v>0.41</v>
      </c>
      <c r="AM374" s="39">
        <v>0.47</v>
      </c>
      <c r="AN374" s="39">
        <v>0.24</v>
      </c>
      <c r="AO374" s="39">
        <v>0.18</v>
      </c>
      <c r="AP374" s="39">
        <v>0.12</v>
      </c>
      <c r="AQ374" s="39">
        <v>0.28999999999999998</v>
      </c>
      <c r="AR374" s="39">
        <v>0.18</v>
      </c>
      <c r="AS374" s="39">
        <v>0.53</v>
      </c>
      <c r="AT374" s="39">
        <v>0.24</v>
      </c>
      <c r="AU374" s="39">
        <v>0.06</v>
      </c>
      <c r="AV374" s="39">
        <v>0.24</v>
      </c>
      <c r="AW374" s="39">
        <v>0.24</v>
      </c>
      <c r="AX374" s="39">
        <v>0.24</v>
      </c>
      <c r="AY374" s="39">
        <v>0.12</v>
      </c>
      <c r="AZ374" s="39">
        <v>0.18</v>
      </c>
      <c r="BA374" s="39">
        <v>0.24</v>
      </c>
      <c r="BB374" s="39">
        <v>0.18</v>
      </c>
      <c r="BC374" s="39">
        <v>0.24</v>
      </c>
      <c r="BD374" s="39">
        <v>0.41</v>
      </c>
      <c r="BE374" s="39">
        <v>0.41</v>
      </c>
      <c r="BF374" s="39">
        <v>0.53</v>
      </c>
      <c r="BG374" s="39">
        <v>0.18</v>
      </c>
      <c r="BH374" s="39">
        <v>0.12</v>
      </c>
      <c r="BI374" s="39">
        <v>0.41</v>
      </c>
      <c r="BJ374" s="39">
        <v>0.18</v>
      </c>
      <c r="BK374" s="39">
        <v>0.28999999999999998</v>
      </c>
      <c r="BL374" s="39">
        <v>0.35</v>
      </c>
      <c r="BM374" s="39">
        <v>0.47</v>
      </c>
      <c r="BN374" s="39">
        <v>0.53</v>
      </c>
      <c r="BO374" s="39">
        <v>0.24</v>
      </c>
      <c r="BP374" s="39">
        <v>0.59</v>
      </c>
      <c r="BQ374" s="39">
        <v>0.47</v>
      </c>
      <c r="BR374" s="39">
        <v>0.06</v>
      </c>
      <c r="BS374" s="39">
        <v>0.28999999999999998</v>
      </c>
      <c r="BT374" s="39">
        <v>0.18</v>
      </c>
      <c r="BU374" s="39">
        <v>0.53</v>
      </c>
      <c r="BV374" s="39">
        <v>0.35</v>
      </c>
      <c r="BW374" s="39">
        <v>0.24</v>
      </c>
      <c r="BX374" s="39">
        <v>0.18</v>
      </c>
      <c r="BY374" s="39">
        <v>0.35</v>
      </c>
      <c r="BZ374" s="39">
        <v>0.12</v>
      </c>
      <c r="CA374" s="39">
        <v>0.41</v>
      </c>
      <c r="CB374" s="39">
        <v>0.24</v>
      </c>
      <c r="CC374" s="39">
        <v>0.27</v>
      </c>
      <c r="CD374" s="39">
        <v>0.26</v>
      </c>
      <c r="CE374" s="39">
        <v>0.31</v>
      </c>
      <c r="CF374" s="39">
        <v>0.28999999999999998</v>
      </c>
    </row>
    <row r="375" spans="1:84" x14ac:dyDescent="0.25">
      <c r="A375" s="31" t="str">
        <f t="shared" si="5"/>
        <v>ESCOLA MUNICIPAL PROFESSOR ANTONIO PEREIRA ARRUDA5º anoD</v>
      </c>
      <c r="B375" s="31" t="s">
        <v>294</v>
      </c>
      <c r="C375" s="31" t="s">
        <v>295</v>
      </c>
      <c r="D375" s="31" t="s">
        <v>540</v>
      </c>
      <c r="E375" s="31" t="s">
        <v>217</v>
      </c>
      <c r="F375" s="31" t="s">
        <v>103</v>
      </c>
      <c r="G375" s="42">
        <v>16</v>
      </c>
      <c r="H375" s="42">
        <v>16</v>
      </c>
      <c r="I375" s="42">
        <v>16</v>
      </c>
      <c r="J375" s="42">
        <v>16</v>
      </c>
      <c r="K375" s="39">
        <v>0</v>
      </c>
      <c r="L375" s="39">
        <v>0.19</v>
      </c>
      <c r="M375" s="39">
        <v>0.13</v>
      </c>
      <c r="N375" s="39">
        <v>0.13</v>
      </c>
      <c r="O375" s="39">
        <v>0.44</v>
      </c>
      <c r="P375" s="39">
        <v>0.44</v>
      </c>
      <c r="Q375" s="39">
        <v>0.25</v>
      </c>
      <c r="R375" s="39">
        <v>0.38</v>
      </c>
      <c r="S375" s="39">
        <v>0.19</v>
      </c>
      <c r="T375" s="39">
        <v>0.31</v>
      </c>
      <c r="U375" s="39">
        <v>0.44</v>
      </c>
      <c r="V375" s="39">
        <v>0.31</v>
      </c>
      <c r="W375" s="39">
        <v>0.13</v>
      </c>
      <c r="X375" s="39">
        <v>0.44</v>
      </c>
      <c r="Y375" s="39">
        <v>0.19</v>
      </c>
      <c r="Z375" s="39">
        <v>0.25</v>
      </c>
      <c r="AA375" s="39">
        <v>0.38</v>
      </c>
      <c r="AB375" s="39">
        <v>0.06</v>
      </c>
      <c r="AC375" s="39">
        <v>0.38</v>
      </c>
      <c r="AD375" s="39">
        <v>0.56000000000000005</v>
      </c>
      <c r="AE375" s="39">
        <v>0.5</v>
      </c>
      <c r="AF375" s="39">
        <v>0.44</v>
      </c>
      <c r="AG375" s="39">
        <v>0.19</v>
      </c>
      <c r="AH375" s="39">
        <v>0.31</v>
      </c>
      <c r="AI375" s="39">
        <v>0.25</v>
      </c>
      <c r="AJ375" s="39">
        <v>0.31</v>
      </c>
      <c r="AK375" s="39">
        <v>0.44</v>
      </c>
      <c r="AL375" s="39">
        <v>0.25</v>
      </c>
      <c r="AM375" s="39">
        <v>0.38</v>
      </c>
      <c r="AN375" s="39">
        <v>0.31</v>
      </c>
      <c r="AO375" s="39">
        <v>0.13</v>
      </c>
      <c r="AP375" s="39">
        <v>0.19</v>
      </c>
      <c r="AQ375" s="39">
        <v>0.5</v>
      </c>
      <c r="AR375" s="39">
        <v>0.5</v>
      </c>
      <c r="AS375" s="39">
        <v>0.38</v>
      </c>
      <c r="AT375" s="39">
        <v>0.38</v>
      </c>
      <c r="AU375" s="39">
        <v>0.25</v>
      </c>
      <c r="AV375" s="39">
        <v>0.38</v>
      </c>
      <c r="AW375" s="39">
        <v>0.44</v>
      </c>
      <c r="AX375" s="39">
        <v>0.31</v>
      </c>
      <c r="AY375" s="39">
        <v>0.31</v>
      </c>
      <c r="AZ375" s="39">
        <v>0.25</v>
      </c>
      <c r="BA375" s="39">
        <v>0.13</v>
      </c>
      <c r="BB375" s="39">
        <v>0.63</v>
      </c>
      <c r="BC375" s="39">
        <v>0.5</v>
      </c>
      <c r="BD375" s="39">
        <v>0.31</v>
      </c>
      <c r="BE375" s="39">
        <v>0.56000000000000005</v>
      </c>
      <c r="BF375" s="39">
        <v>0.5</v>
      </c>
      <c r="BG375" s="39">
        <v>0.44</v>
      </c>
      <c r="BH375" s="39">
        <v>0</v>
      </c>
      <c r="BI375" s="39">
        <v>0.69</v>
      </c>
      <c r="BJ375" s="39">
        <v>0.25</v>
      </c>
      <c r="BK375" s="39">
        <v>0.25</v>
      </c>
      <c r="BL375" s="39">
        <v>0.44</v>
      </c>
      <c r="BM375" s="39">
        <v>0.19</v>
      </c>
      <c r="BN375" s="39">
        <v>0.25</v>
      </c>
      <c r="BO375" s="39">
        <v>0.5</v>
      </c>
      <c r="BP375" s="39">
        <v>0.69</v>
      </c>
      <c r="BQ375" s="39">
        <v>0.44</v>
      </c>
      <c r="BR375" s="39">
        <v>0.38</v>
      </c>
      <c r="BS375" s="39">
        <v>0.06</v>
      </c>
      <c r="BT375" s="39">
        <v>0.5</v>
      </c>
      <c r="BU375" s="39">
        <v>0.44</v>
      </c>
      <c r="BV375" s="39">
        <v>0.31</v>
      </c>
      <c r="BW375" s="39">
        <v>0.38</v>
      </c>
      <c r="BX375" s="39">
        <v>0.19</v>
      </c>
      <c r="BY375" s="39">
        <v>0.44</v>
      </c>
      <c r="BZ375" s="39">
        <v>0.25</v>
      </c>
      <c r="CA375" s="39">
        <v>0.25</v>
      </c>
      <c r="CB375" s="39">
        <v>0.13</v>
      </c>
      <c r="CC375" s="39">
        <v>0.28000000000000003</v>
      </c>
      <c r="CD375" s="39">
        <v>0.34</v>
      </c>
      <c r="CE375" s="39">
        <v>0.38</v>
      </c>
      <c r="CF375" s="39">
        <v>0.28999999999999998</v>
      </c>
    </row>
    <row r="376" spans="1:84" x14ac:dyDescent="0.25">
      <c r="A376" s="31" t="str">
        <f t="shared" si="5"/>
        <v>ESCOLA MUNICIPAL PROFESSOR ANTONIO FARIAS5º anoA</v>
      </c>
      <c r="B376" s="31" t="s">
        <v>92</v>
      </c>
      <c r="C376" s="31" t="s">
        <v>611</v>
      </c>
      <c r="D376" s="31" t="s">
        <v>547</v>
      </c>
      <c r="E376" s="31" t="s">
        <v>217</v>
      </c>
      <c r="F376" s="31" t="s">
        <v>87</v>
      </c>
      <c r="G376" s="43">
        <v>26</v>
      </c>
      <c r="H376" s="43">
        <v>26</v>
      </c>
      <c r="I376" s="43">
        <v>23</v>
      </c>
      <c r="J376" s="43">
        <v>23</v>
      </c>
      <c r="K376" s="39">
        <v>0.27</v>
      </c>
      <c r="L376" s="39">
        <v>0.35</v>
      </c>
      <c r="M376" s="39">
        <v>0.27</v>
      </c>
      <c r="N376" s="39">
        <v>0.35</v>
      </c>
      <c r="O376" s="39">
        <v>0.62</v>
      </c>
      <c r="P376" s="39">
        <v>0.15</v>
      </c>
      <c r="Q376" s="39">
        <v>0.27</v>
      </c>
      <c r="R376" s="39">
        <v>0.46</v>
      </c>
      <c r="S376" s="39">
        <v>0.42</v>
      </c>
      <c r="T376" s="39">
        <v>0.62</v>
      </c>
      <c r="U376" s="39">
        <v>0.73</v>
      </c>
      <c r="V376" s="39">
        <v>0.5</v>
      </c>
      <c r="W376" s="39">
        <v>0.46</v>
      </c>
      <c r="X376" s="39">
        <v>0.69</v>
      </c>
      <c r="Y376" s="39">
        <v>0.54</v>
      </c>
      <c r="Z376" s="39">
        <v>0.42</v>
      </c>
      <c r="AA376" s="39">
        <v>0.35</v>
      </c>
      <c r="AB376" s="39">
        <v>0.08</v>
      </c>
      <c r="AC376" s="39">
        <v>0.27</v>
      </c>
      <c r="AD376" s="39">
        <v>0.62</v>
      </c>
      <c r="AE376" s="39">
        <v>0.65</v>
      </c>
      <c r="AF376" s="39">
        <v>0.5</v>
      </c>
      <c r="AG376" s="39">
        <v>0.38</v>
      </c>
      <c r="AH376" s="39">
        <v>0.15</v>
      </c>
      <c r="AI376" s="39">
        <v>0.27</v>
      </c>
      <c r="AJ376" s="39">
        <v>0.57999999999999996</v>
      </c>
      <c r="AK376" s="39">
        <v>0.65</v>
      </c>
      <c r="AL376" s="39">
        <v>0.5</v>
      </c>
      <c r="AM376" s="39">
        <v>0.5</v>
      </c>
      <c r="AN376" s="39">
        <v>0.27</v>
      </c>
      <c r="AO376" s="39">
        <v>0.27</v>
      </c>
      <c r="AP376" s="39">
        <v>0.12</v>
      </c>
      <c r="AQ376" s="39">
        <v>0.5</v>
      </c>
      <c r="AR376" s="39">
        <v>0.31</v>
      </c>
      <c r="AS376" s="39">
        <v>0.62</v>
      </c>
      <c r="AT376" s="39">
        <v>0.15</v>
      </c>
      <c r="AU376" s="39">
        <v>0.27</v>
      </c>
      <c r="AV376" s="39">
        <v>0.54</v>
      </c>
      <c r="AW376" s="39">
        <v>0.19</v>
      </c>
      <c r="AX376" s="39">
        <v>0.54</v>
      </c>
      <c r="AY376" s="39">
        <v>0.38</v>
      </c>
      <c r="AZ376" s="39">
        <v>0.23</v>
      </c>
      <c r="BA376" s="39">
        <v>0.27</v>
      </c>
      <c r="BB376" s="39">
        <v>0.85</v>
      </c>
      <c r="BC376" s="39">
        <v>0.23</v>
      </c>
      <c r="BD376" s="39">
        <v>0.46</v>
      </c>
      <c r="BE376" s="39">
        <v>0.57999999999999996</v>
      </c>
      <c r="BF376" s="39">
        <v>0.46</v>
      </c>
      <c r="BG376" s="39">
        <v>0.42</v>
      </c>
      <c r="BH376" s="39">
        <v>0.15</v>
      </c>
      <c r="BI376" s="39">
        <v>0.5</v>
      </c>
      <c r="BJ376" s="39">
        <v>0.27</v>
      </c>
      <c r="BK376" s="39">
        <v>0.38</v>
      </c>
      <c r="BL376" s="39">
        <v>0.5</v>
      </c>
      <c r="BM376" s="39">
        <v>0.38</v>
      </c>
      <c r="BN376" s="39">
        <v>0.38</v>
      </c>
      <c r="BO376" s="39">
        <v>0.27</v>
      </c>
      <c r="BP376" s="39">
        <v>0.77</v>
      </c>
      <c r="BQ376" s="39">
        <v>0.42</v>
      </c>
      <c r="BR376" s="39">
        <v>0.19</v>
      </c>
      <c r="BS376" s="39">
        <v>0.12</v>
      </c>
      <c r="BT376" s="39">
        <v>0.08</v>
      </c>
      <c r="BU376" s="39">
        <v>0.73</v>
      </c>
      <c r="BV376" s="39">
        <v>0.27</v>
      </c>
      <c r="BW376" s="39">
        <v>0.15</v>
      </c>
      <c r="BX376" s="39">
        <v>0.31</v>
      </c>
      <c r="BY376" s="39">
        <v>0.5</v>
      </c>
      <c r="BZ376" s="39">
        <v>0.5</v>
      </c>
      <c r="CA376" s="39">
        <v>0.27</v>
      </c>
      <c r="CB376" s="39">
        <v>0.31</v>
      </c>
      <c r="CC376" s="39">
        <v>0.42</v>
      </c>
      <c r="CD376" s="39">
        <v>0.4</v>
      </c>
      <c r="CE376" s="39">
        <v>0.41</v>
      </c>
      <c r="CF376" s="39">
        <v>0.32</v>
      </c>
    </row>
    <row r="377" spans="1:84" x14ac:dyDescent="0.25">
      <c r="A377" s="31" t="str">
        <f t="shared" si="5"/>
        <v>ESCOLA MUNICIPAL WALFREDO CAMPOS MAIA5º anoA</v>
      </c>
      <c r="B377" s="31" t="s">
        <v>92</v>
      </c>
      <c r="C377" s="31" t="s">
        <v>611</v>
      </c>
      <c r="D377" s="31" t="s">
        <v>548</v>
      </c>
      <c r="E377" s="31" t="s">
        <v>217</v>
      </c>
      <c r="F377" s="31" t="s">
        <v>87</v>
      </c>
      <c r="G377" s="42">
        <v>23</v>
      </c>
      <c r="H377" s="42">
        <v>23</v>
      </c>
      <c r="I377" s="42">
        <v>23</v>
      </c>
      <c r="J377" s="42">
        <v>23</v>
      </c>
      <c r="K377" s="39">
        <v>0.26</v>
      </c>
      <c r="L377" s="39">
        <v>0.3</v>
      </c>
      <c r="M377" s="39">
        <v>0.22</v>
      </c>
      <c r="N377" s="39">
        <v>0.35</v>
      </c>
      <c r="O377" s="39">
        <v>0.56999999999999995</v>
      </c>
      <c r="P377" s="39">
        <v>0.13</v>
      </c>
      <c r="Q377" s="39">
        <v>0.22</v>
      </c>
      <c r="R377" s="39">
        <v>0.22</v>
      </c>
      <c r="S377" s="39">
        <v>0.13</v>
      </c>
      <c r="T377" s="39">
        <v>0.3</v>
      </c>
      <c r="U377" s="39">
        <v>0.7</v>
      </c>
      <c r="V377" s="39">
        <v>0.43</v>
      </c>
      <c r="W377" s="39">
        <v>0.35</v>
      </c>
      <c r="X377" s="39">
        <v>0.43</v>
      </c>
      <c r="Y377" s="39">
        <v>0.74</v>
      </c>
      <c r="Z377" s="39">
        <v>0.22</v>
      </c>
      <c r="AA377" s="39">
        <v>0.3</v>
      </c>
      <c r="AB377" s="39">
        <v>0.13</v>
      </c>
      <c r="AC377" s="39">
        <v>0.3</v>
      </c>
      <c r="AD377" s="39">
        <v>0.78</v>
      </c>
      <c r="AE377" s="39">
        <v>0.65</v>
      </c>
      <c r="AF377" s="39">
        <v>0.65</v>
      </c>
      <c r="AG377" s="39">
        <v>0.48</v>
      </c>
      <c r="AH377" s="39">
        <v>0.13</v>
      </c>
      <c r="AI377" s="39">
        <v>0.3</v>
      </c>
      <c r="AJ377" s="39">
        <v>0.35</v>
      </c>
      <c r="AK377" s="39">
        <v>0.7</v>
      </c>
      <c r="AL377" s="39">
        <v>0.61</v>
      </c>
      <c r="AM377" s="39">
        <v>0.7</v>
      </c>
      <c r="AN377" s="39">
        <v>0.39</v>
      </c>
      <c r="AO377" s="39">
        <v>0.09</v>
      </c>
      <c r="AP377" s="39">
        <v>0.22</v>
      </c>
      <c r="AQ377" s="39">
        <v>0.39</v>
      </c>
      <c r="AR377" s="39">
        <v>0.48</v>
      </c>
      <c r="AS377" s="39">
        <v>0.48</v>
      </c>
      <c r="AT377" s="39">
        <v>0.17</v>
      </c>
      <c r="AU377" s="39">
        <v>0.56999999999999995</v>
      </c>
      <c r="AV377" s="39">
        <v>0.17</v>
      </c>
      <c r="AW377" s="39">
        <v>0.35</v>
      </c>
      <c r="AX377" s="39">
        <v>0.39</v>
      </c>
      <c r="AY377" s="39">
        <v>0.26</v>
      </c>
      <c r="AZ377" s="39">
        <v>0.35</v>
      </c>
      <c r="BA377" s="39">
        <v>0.26</v>
      </c>
      <c r="BB377" s="39">
        <v>0.65</v>
      </c>
      <c r="BC377" s="39">
        <v>0.39</v>
      </c>
      <c r="BD377" s="39">
        <v>0.61</v>
      </c>
      <c r="BE377" s="39">
        <v>0.78</v>
      </c>
      <c r="BF377" s="39">
        <v>0.43</v>
      </c>
      <c r="BG377" s="39">
        <v>0.48</v>
      </c>
      <c r="BH377" s="39">
        <v>0.3</v>
      </c>
      <c r="BI377" s="39">
        <v>0.65</v>
      </c>
      <c r="BJ377" s="39">
        <v>0.39</v>
      </c>
      <c r="BK377" s="39">
        <v>0.7</v>
      </c>
      <c r="BL377" s="39">
        <v>0.61</v>
      </c>
      <c r="BM377" s="39">
        <v>0.56999999999999995</v>
      </c>
      <c r="BN377" s="39">
        <v>0.22</v>
      </c>
      <c r="BO377" s="39">
        <v>0.39</v>
      </c>
      <c r="BP377" s="39">
        <v>0.83</v>
      </c>
      <c r="BQ377" s="39">
        <v>0.56999999999999995</v>
      </c>
      <c r="BR377" s="39">
        <v>0.22</v>
      </c>
      <c r="BS377" s="39">
        <v>0.09</v>
      </c>
      <c r="BT377" s="39">
        <v>0.22</v>
      </c>
      <c r="BU377" s="39">
        <v>0.65</v>
      </c>
      <c r="BV377" s="39">
        <v>0.22</v>
      </c>
      <c r="BW377" s="39">
        <v>0.22</v>
      </c>
      <c r="BX377" s="39">
        <v>0.26</v>
      </c>
      <c r="BY377" s="39">
        <v>0.39</v>
      </c>
      <c r="BZ377" s="39">
        <v>0.3</v>
      </c>
      <c r="CA377" s="39">
        <v>0.43</v>
      </c>
      <c r="CB377" s="39">
        <v>0.35</v>
      </c>
      <c r="CC377" s="39">
        <v>0.35</v>
      </c>
      <c r="CD377" s="39">
        <v>0.41</v>
      </c>
      <c r="CE377" s="39">
        <v>0.48</v>
      </c>
      <c r="CF377" s="39">
        <v>0.31</v>
      </c>
    </row>
    <row r="378" spans="1:84" x14ac:dyDescent="0.25">
      <c r="A378" s="31" t="str">
        <f t="shared" si="5"/>
        <v>ESCOLA MUNICIPAL WALFREDO CAMPOS MAIA5º anoB</v>
      </c>
      <c r="B378" s="31" t="s">
        <v>92</v>
      </c>
      <c r="C378" s="31" t="s">
        <v>611</v>
      </c>
      <c r="D378" s="31" t="s">
        <v>548</v>
      </c>
      <c r="E378" s="31" t="s">
        <v>217</v>
      </c>
      <c r="F378" s="31" t="s">
        <v>100</v>
      </c>
      <c r="G378" s="42">
        <v>25</v>
      </c>
      <c r="H378" s="42">
        <v>25</v>
      </c>
      <c r="I378" s="42">
        <v>25</v>
      </c>
      <c r="J378" s="42">
        <v>25</v>
      </c>
      <c r="K378" s="39">
        <v>0.76</v>
      </c>
      <c r="L378" s="39">
        <v>0.84</v>
      </c>
      <c r="M378" s="39">
        <v>0.12</v>
      </c>
      <c r="N378" s="39">
        <v>0.16</v>
      </c>
      <c r="O378" s="39">
        <v>0.88</v>
      </c>
      <c r="P378" s="39">
        <v>0.92</v>
      </c>
      <c r="Q378" s="39">
        <v>0.68</v>
      </c>
      <c r="R378" s="39">
        <v>0.88</v>
      </c>
      <c r="S378" s="39">
        <v>0.84</v>
      </c>
      <c r="T378" s="39">
        <v>0.64</v>
      </c>
      <c r="U378" s="39">
        <v>0.48</v>
      </c>
      <c r="V378" s="39">
        <v>0.12</v>
      </c>
      <c r="W378" s="39">
        <v>0.8</v>
      </c>
      <c r="X378" s="39">
        <v>0.8</v>
      </c>
      <c r="Y378" s="39">
        <v>0.68</v>
      </c>
      <c r="Z378" s="39">
        <v>0.4</v>
      </c>
      <c r="AA378" s="39">
        <v>0.24</v>
      </c>
      <c r="AB378" s="39">
        <v>0.16</v>
      </c>
      <c r="AC378" s="39">
        <v>0.76</v>
      </c>
      <c r="AD378" s="39">
        <v>0.76</v>
      </c>
      <c r="AE378" s="39">
        <v>0.84</v>
      </c>
      <c r="AF378" s="39">
        <v>0.92</v>
      </c>
      <c r="AG378" s="39">
        <v>0.12</v>
      </c>
      <c r="AH378" s="39">
        <v>0.2</v>
      </c>
      <c r="AI378" s="39">
        <v>0.44</v>
      </c>
      <c r="AJ378" s="39">
        <v>0.48</v>
      </c>
      <c r="AK378" s="39">
        <v>0.8</v>
      </c>
      <c r="AL378" s="39">
        <v>0.4</v>
      </c>
      <c r="AM378" s="39">
        <v>0.68</v>
      </c>
      <c r="AN378" s="39">
        <v>0.36</v>
      </c>
      <c r="AO378" s="39">
        <v>0.24</v>
      </c>
      <c r="AP378" s="39">
        <v>0.12</v>
      </c>
      <c r="AQ378" s="39">
        <v>0.56000000000000005</v>
      </c>
      <c r="AR378" s="39">
        <v>0.4</v>
      </c>
      <c r="AS378" s="39">
        <v>0.32</v>
      </c>
      <c r="AT378" s="39">
        <v>0.16</v>
      </c>
      <c r="AU378" s="39">
        <v>0.48</v>
      </c>
      <c r="AV378" s="39">
        <v>0.6</v>
      </c>
      <c r="AW378" s="39">
        <v>0.16</v>
      </c>
      <c r="AX378" s="39">
        <v>0.64</v>
      </c>
      <c r="AY378" s="39">
        <v>0.28000000000000003</v>
      </c>
      <c r="AZ378" s="39">
        <v>0.24</v>
      </c>
      <c r="BA378" s="39">
        <v>0.72</v>
      </c>
      <c r="BB378" s="39">
        <v>0.68</v>
      </c>
      <c r="BC378" s="39">
        <v>0.32</v>
      </c>
      <c r="BD378" s="39">
        <v>0.6</v>
      </c>
      <c r="BE378" s="39">
        <v>0.84</v>
      </c>
      <c r="BF378" s="39">
        <v>0.56000000000000005</v>
      </c>
      <c r="BG378" s="39">
        <v>0.6</v>
      </c>
      <c r="BH378" s="39">
        <v>0.04</v>
      </c>
      <c r="BI378" s="39">
        <v>0.64</v>
      </c>
      <c r="BJ378" s="39">
        <v>0.4</v>
      </c>
      <c r="BK378" s="39">
        <v>0.52</v>
      </c>
      <c r="BL378" s="39">
        <v>0.6</v>
      </c>
      <c r="BM378" s="39">
        <v>0.52</v>
      </c>
      <c r="BN378" s="39">
        <v>0.28000000000000003</v>
      </c>
      <c r="BO378" s="39">
        <v>0.16</v>
      </c>
      <c r="BP378" s="39">
        <v>0.8</v>
      </c>
      <c r="BQ378" s="39">
        <v>0.64</v>
      </c>
      <c r="BR378" s="39">
        <v>0.4</v>
      </c>
      <c r="BS378" s="39">
        <v>0.24</v>
      </c>
      <c r="BT378" s="39">
        <v>0.28000000000000003</v>
      </c>
      <c r="BU378" s="39">
        <v>0.68</v>
      </c>
      <c r="BV378" s="39">
        <v>0.24</v>
      </c>
      <c r="BW378" s="39">
        <v>0.24</v>
      </c>
      <c r="BX378" s="39">
        <v>0.2</v>
      </c>
      <c r="BY378" s="39">
        <v>0.6</v>
      </c>
      <c r="BZ378" s="39">
        <v>0.36</v>
      </c>
      <c r="CA378" s="39">
        <v>0.32</v>
      </c>
      <c r="CB378" s="39">
        <v>0.48</v>
      </c>
      <c r="CC378" s="39">
        <v>0.6</v>
      </c>
      <c r="CD378" s="39">
        <v>0.45</v>
      </c>
      <c r="CE378" s="39">
        <v>0.49</v>
      </c>
      <c r="CF378" s="39">
        <v>0.36</v>
      </c>
    </row>
    <row r="379" spans="1:84" x14ac:dyDescent="0.25">
      <c r="A379" s="31" t="str">
        <f t="shared" si="5"/>
        <v>ESCOLA MUNICIPAL WALFREDO CAMPOS MAIA5º anoC</v>
      </c>
      <c r="B379" s="31" t="s">
        <v>92</v>
      </c>
      <c r="C379" s="31" t="s">
        <v>611</v>
      </c>
      <c r="D379" s="31" t="s">
        <v>548</v>
      </c>
      <c r="E379" s="31" t="s">
        <v>217</v>
      </c>
      <c r="F379" s="31" t="s">
        <v>102</v>
      </c>
      <c r="G379" s="42">
        <v>20</v>
      </c>
      <c r="H379" s="42">
        <v>20</v>
      </c>
      <c r="I379" s="42">
        <v>20</v>
      </c>
      <c r="J379" s="42">
        <v>20</v>
      </c>
      <c r="K379" s="39">
        <v>0.2</v>
      </c>
      <c r="L379" s="39">
        <v>0.25</v>
      </c>
      <c r="M379" s="39">
        <v>0.15</v>
      </c>
      <c r="N379" s="39">
        <v>0.25</v>
      </c>
      <c r="O379" s="39">
        <v>0.5</v>
      </c>
      <c r="P379" s="39">
        <v>0.25</v>
      </c>
      <c r="Q379" s="39">
        <v>0.2</v>
      </c>
      <c r="R379" s="39">
        <v>0.3</v>
      </c>
      <c r="S379" s="39">
        <v>0.25</v>
      </c>
      <c r="T379" s="39">
        <v>0.25</v>
      </c>
      <c r="U379" s="39">
        <v>0.6</v>
      </c>
      <c r="V379" s="39">
        <v>0.45</v>
      </c>
      <c r="W379" s="39">
        <v>0.4</v>
      </c>
      <c r="X379" s="39">
        <v>0.6</v>
      </c>
      <c r="Y379" s="39">
        <v>0.45</v>
      </c>
      <c r="Z379" s="39">
        <v>0.4</v>
      </c>
      <c r="AA379" s="39">
        <v>0.35</v>
      </c>
      <c r="AB379" s="39">
        <v>0.3</v>
      </c>
      <c r="AC379" s="39">
        <v>0.2</v>
      </c>
      <c r="AD379" s="39">
        <v>0.6</v>
      </c>
      <c r="AE379" s="39">
        <v>0.6</v>
      </c>
      <c r="AF379" s="39">
        <v>0.55000000000000004</v>
      </c>
      <c r="AG379" s="39">
        <v>0.25</v>
      </c>
      <c r="AH379" s="39">
        <v>0.1</v>
      </c>
      <c r="AI379" s="39">
        <v>0.35</v>
      </c>
      <c r="AJ379" s="39">
        <v>0.2</v>
      </c>
      <c r="AK379" s="39">
        <v>0.4</v>
      </c>
      <c r="AL379" s="39">
        <v>0.5</v>
      </c>
      <c r="AM379" s="39">
        <v>0.55000000000000004</v>
      </c>
      <c r="AN379" s="39">
        <v>0.1</v>
      </c>
      <c r="AO379" s="39">
        <v>0.3</v>
      </c>
      <c r="AP379" s="39">
        <v>0.35</v>
      </c>
      <c r="AQ379" s="39">
        <v>0.45</v>
      </c>
      <c r="AR379" s="39">
        <v>0.35</v>
      </c>
      <c r="AS379" s="39">
        <v>0.6</v>
      </c>
      <c r="AT379" s="39">
        <v>0.15</v>
      </c>
      <c r="AU379" s="39">
        <v>0.35</v>
      </c>
      <c r="AV379" s="39">
        <v>0.3</v>
      </c>
      <c r="AW379" s="39">
        <v>0.25</v>
      </c>
      <c r="AX379" s="39">
        <v>0.4</v>
      </c>
      <c r="AY379" s="39">
        <v>0.3</v>
      </c>
      <c r="AZ379" s="39">
        <v>0.15</v>
      </c>
      <c r="BA379" s="39">
        <v>0.25</v>
      </c>
      <c r="BB379" s="39">
        <v>0.6</v>
      </c>
      <c r="BC379" s="39">
        <v>0.25</v>
      </c>
      <c r="BD379" s="39">
        <v>0.5</v>
      </c>
      <c r="BE379" s="39">
        <v>0.45</v>
      </c>
      <c r="BF379" s="39">
        <v>0.3</v>
      </c>
      <c r="BG379" s="39">
        <v>0.25</v>
      </c>
      <c r="BH379" s="39">
        <v>0.3</v>
      </c>
      <c r="BI379" s="39">
        <v>0.5</v>
      </c>
      <c r="BJ379" s="39">
        <v>0.3</v>
      </c>
      <c r="BK379" s="39">
        <v>0.55000000000000004</v>
      </c>
      <c r="BL379" s="39">
        <v>0.55000000000000004</v>
      </c>
      <c r="BM379" s="39">
        <v>0.2</v>
      </c>
      <c r="BN379" s="39">
        <v>0.3</v>
      </c>
      <c r="BO379" s="39">
        <v>0.25</v>
      </c>
      <c r="BP379" s="39">
        <v>0.55000000000000004</v>
      </c>
      <c r="BQ379" s="39">
        <v>0.35</v>
      </c>
      <c r="BR379" s="39">
        <v>0.4</v>
      </c>
      <c r="BS379" s="39">
        <v>0.1</v>
      </c>
      <c r="BT379" s="39">
        <v>0.25</v>
      </c>
      <c r="BU379" s="39">
        <v>0.4</v>
      </c>
      <c r="BV379" s="39">
        <v>0.2</v>
      </c>
      <c r="BW379" s="39">
        <v>0.2</v>
      </c>
      <c r="BX379" s="39">
        <v>0.15</v>
      </c>
      <c r="BY379" s="39">
        <v>0.5</v>
      </c>
      <c r="BZ379" s="39">
        <v>0.3</v>
      </c>
      <c r="CA379" s="39">
        <v>0.2</v>
      </c>
      <c r="CB379" s="39">
        <v>0.05</v>
      </c>
      <c r="CC379" s="39">
        <v>0.35</v>
      </c>
      <c r="CD379" s="39">
        <v>0.36</v>
      </c>
      <c r="CE379" s="39">
        <v>0.37</v>
      </c>
      <c r="CF379" s="39">
        <v>0.24</v>
      </c>
    </row>
    <row r="380" spans="1:84" x14ac:dyDescent="0.25">
      <c r="A380" s="31" t="str">
        <f t="shared" si="5"/>
        <v>ESCOLA MUNICIPAL CAETANA DE MORAES COSTA5º ano5° ANO A - MAT</v>
      </c>
      <c r="B380" s="31" t="s">
        <v>166</v>
      </c>
      <c r="C380" s="31" t="s">
        <v>192</v>
      </c>
      <c r="D380" s="31" t="s">
        <v>196</v>
      </c>
      <c r="E380" s="31" t="s">
        <v>217</v>
      </c>
      <c r="F380" s="31" t="s">
        <v>549</v>
      </c>
      <c r="G380" s="42">
        <v>13</v>
      </c>
      <c r="H380" s="42">
        <v>13</v>
      </c>
      <c r="I380" s="42">
        <v>13</v>
      </c>
      <c r="J380" s="42">
        <v>13</v>
      </c>
      <c r="K380" s="39">
        <v>0</v>
      </c>
      <c r="L380" s="39">
        <v>0</v>
      </c>
      <c r="M380" s="39">
        <v>0.92</v>
      </c>
      <c r="N380" s="39">
        <v>0</v>
      </c>
      <c r="O380" s="39">
        <v>0.77</v>
      </c>
      <c r="P380" s="39">
        <v>0.15</v>
      </c>
      <c r="Q380" s="39">
        <v>0.46</v>
      </c>
      <c r="R380" s="39">
        <v>0.15</v>
      </c>
      <c r="S380" s="39">
        <v>0.77</v>
      </c>
      <c r="T380" s="39">
        <v>0.69</v>
      </c>
      <c r="U380" s="39">
        <v>0.31</v>
      </c>
      <c r="V380" s="39">
        <v>0.31</v>
      </c>
      <c r="W380" s="39">
        <v>0.62</v>
      </c>
      <c r="X380" s="39">
        <v>0.69</v>
      </c>
      <c r="Y380" s="39">
        <v>0.62</v>
      </c>
      <c r="Z380" s="39">
        <v>0.08</v>
      </c>
      <c r="AA380" s="39">
        <v>0.31</v>
      </c>
      <c r="AB380" s="39">
        <v>0.54</v>
      </c>
      <c r="AC380" s="39">
        <v>0.38</v>
      </c>
      <c r="AD380" s="39">
        <v>0.23</v>
      </c>
      <c r="AE380" s="39">
        <v>0.46</v>
      </c>
      <c r="AF380" s="39">
        <v>0.69</v>
      </c>
      <c r="AG380" s="39">
        <v>0.62</v>
      </c>
      <c r="AH380" s="39">
        <v>0.08</v>
      </c>
      <c r="AI380" s="39">
        <v>0.23</v>
      </c>
      <c r="AJ380" s="39">
        <v>0.15</v>
      </c>
      <c r="AK380" s="39">
        <v>0.69</v>
      </c>
      <c r="AL380" s="39">
        <v>0.38</v>
      </c>
      <c r="AM380" s="39">
        <v>0.54</v>
      </c>
      <c r="AN380" s="39">
        <v>0.15</v>
      </c>
      <c r="AO380" s="39">
        <v>0.23</v>
      </c>
      <c r="AP380" s="39">
        <v>0.38</v>
      </c>
      <c r="AQ380" s="39">
        <v>0.46</v>
      </c>
      <c r="AR380" s="39">
        <v>0.15</v>
      </c>
      <c r="AS380" s="39">
        <v>0.46</v>
      </c>
      <c r="AT380" s="39">
        <v>0.31</v>
      </c>
      <c r="AU380" s="39">
        <v>0.54</v>
      </c>
      <c r="AV380" s="39">
        <v>0.46</v>
      </c>
      <c r="AW380" s="39">
        <v>0.31</v>
      </c>
      <c r="AX380" s="39">
        <v>0.31</v>
      </c>
      <c r="AY380" s="39">
        <v>0.85</v>
      </c>
      <c r="AZ380" s="39">
        <v>0.08</v>
      </c>
      <c r="BA380" s="39">
        <v>0.69</v>
      </c>
      <c r="BB380" s="39">
        <v>0.77</v>
      </c>
      <c r="BC380" s="39">
        <v>0.38</v>
      </c>
      <c r="BD380" s="39">
        <v>0.85</v>
      </c>
      <c r="BE380" s="39">
        <v>0.92</v>
      </c>
      <c r="BF380" s="39">
        <v>0.77</v>
      </c>
      <c r="BG380" s="39">
        <v>0.85</v>
      </c>
      <c r="BH380" s="39">
        <v>0.77</v>
      </c>
      <c r="BI380" s="39">
        <v>0.92</v>
      </c>
      <c r="BJ380" s="39">
        <v>0.23</v>
      </c>
      <c r="BK380" s="39">
        <v>0.85</v>
      </c>
      <c r="BL380" s="39">
        <v>0.85</v>
      </c>
      <c r="BM380" s="39">
        <v>0.77</v>
      </c>
      <c r="BN380" s="39">
        <v>0</v>
      </c>
      <c r="BO380" s="39">
        <v>0.62</v>
      </c>
      <c r="BP380" s="39">
        <v>0.92</v>
      </c>
      <c r="BQ380" s="39">
        <v>0.92</v>
      </c>
      <c r="BR380" s="39">
        <v>0.69</v>
      </c>
      <c r="BS380" s="39">
        <v>0</v>
      </c>
      <c r="BT380" s="39">
        <v>0.08</v>
      </c>
      <c r="BU380" s="39">
        <v>0.92</v>
      </c>
      <c r="BV380" s="39">
        <v>0.08</v>
      </c>
      <c r="BW380" s="39">
        <v>0.92</v>
      </c>
      <c r="BX380" s="39">
        <v>0.92</v>
      </c>
      <c r="BY380" s="39">
        <v>0.92</v>
      </c>
      <c r="BZ380" s="39">
        <v>0</v>
      </c>
      <c r="CA380" s="39">
        <v>0</v>
      </c>
      <c r="CB380" s="39">
        <v>0.08</v>
      </c>
      <c r="CC380" s="39">
        <v>0.4</v>
      </c>
      <c r="CD380" s="39">
        <v>0.38</v>
      </c>
      <c r="CE380" s="39">
        <v>0.68</v>
      </c>
      <c r="CF380" s="39">
        <v>0.39</v>
      </c>
    </row>
    <row r="381" spans="1:84" x14ac:dyDescent="0.25">
      <c r="A381" s="31" t="str">
        <f t="shared" si="5"/>
        <v>ESCOLA MUNICIPAL WALFREDO CAMPOS MAIA5º anoD</v>
      </c>
      <c r="B381" s="31" t="s">
        <v>92</v>
      </c>
      <c r="C381" s="31" t="s">
        <v>611</v>
      </c>
      <c r="D381" s="31" t="s">
        <v>548</v>
      </c>
      <c r="E381" s="31" t="s">
        <v>217</v>
      </c>
      <c r="F381" s="31" t="s">
        <v>103</v>
      </c>
      <c r="G381" s="42">
        <v>7</v>
      </c>
      <c r="H381" s="42">
        <v>7</v>
      </c>
      <c r="I381" s="42">
        <v>7</v>
      </c>
      <c r="J381" s="42">
        <v>7</v>
      </c>
      <c r="K381" s="39">
        <v>0.28999999999999998</v>
      </c>
      <c r="L381" s="39">
        <v>0</v>
      </c>
      <c r="M381" s="39">
        <v>0</v>
      </c>
      <c r="N381" s="39">
        <v>0.14000000000000001</v>
      </c>
      <c r="O381" s="39">
        <v>0.43</v>
      </c>
      <c r="P381" s="39">
        <v>0.14000000000000001</v>
      </c>
      <c r="Q381" s="39">
        <v>0.28999999999999998</v>
      </c>
      <c r="R381" s="39">
        <v>0.28999999999999998</v>
      </c>
      <c r="S381" s="39">
        <v>0.56999999999999995</v>
      </c>
      <c r="T381" s="39">
        <v>0.43</v>
      </c>
      <c r="U381" s="39">
        <v>0.28999999999999998</v>
      </c>
      <c r="V381" s="39">
        <v>0.28999999999999998</v>
      </c>
      <c r="W381" s="39">
        <v>0.14000000000000001</v>
      </c>
      <c r="X381" s="39">
        <v>0.56999999999999995</v>
      </c>
      <c r="Y381" s="39">
        <v>0.14000000000000001</v>
      </c>
      <c r="Z381" s="39">
        <v>0.28999999999999998</v>
      </c>
      <c r="AA381" s="39">
        <v>0.28999999999999998</v>
      </c>
      <c r="AB381" s="39">
        <v>0.28999999999999998</v>
      </c>
      <c r="AC381" s="39">
        <v>0.28999999999999998</v>
      </c>
      <c r="AD381" s="39">
        <v>0.28999999999999998</v>
      </c>
      <c r="AE381" s="39">
        <v>0.56999999999999995</v>
      </c>
      <c r="AF381" s="39">
        <v>0.28999999999999998</v>
      </c>
      <c r="AG381" s="39">
        <v>0.28999999999999998</v>
      </c>
      <c r="AH381" s="39">
        <v>0.14000000000000001</v>
      </c>
      <c r="AI381" s="39">
        <v>0.28999999999999998</v>
      </c>
      <c r="AJ381" s="39">
        <v>0.28999999999999998</v>
      </c>
      <c r="AK381" s="39">
        <v>0.43</v>
      </c>
      <c r="AL381" s="39">
        <v>0.14000000000000001</v>
      </c>
      <c r="AM381" s="39">
        <v>0.28999999999999998</v>
      </c>
      <c r="AN381" s="39">
        <v>0.43</v>
      </c>
      <c r="AO381" s="39">
        <v>0.28999999999999998</v>
      </c>
      <c r="AP381" s="39">
        <v>0.28999999999999998</v>
      </c>
      <c r="AQ381" s="39">
        <v>0.56999999999999995</v>
      </c>
      <c r="AR381" s="39">
        <v>0.28999999999999998</v>
      </c>
      <c r="AS381" s="39">
        <v>0.28999999999999998</v>
      </c>
      <c r="AT381" s="39">
        <v>0.14000000000000001</v>
      </c>
      <c r="AU381" s="39">
        <v>0.14000000000000001</v>
      </c>
      <c r="AV381" s="39">
        <v>0.43</v>
      </c>
      <c r="AW381" s="39">
        <v>0</v>
      </c>
      <c r="AX381" s="39">
        <v>0.28999999999999998</v>
      </c>
      <c r="AY381" s="39">
        <v>0.43</v>
      </c>
      <c r="AZ381" s="39">
        <v>0.43</v>
      </c>
      <c r="BA381" s="39">
        <v>0.14000000000000001</v>
      </c>
      <c r="BB381" s="39">
        <v>0.56999999999999995</v>
      </c>
      <c r="BC381" s="39">
        <v>0.43</v>
      </c>
      <c r="BD381" s="39">
        <v>0.43</v>
      </c>
      <c r="BE381" s="39">
        <v>0.71</v>
      </c>
      <c r="BF381" s="39">
        <v>0.56999999999999995</v>
      </c>
      <c r="BG381" s="39">
        <v>0.43</v>
      </c>
      <c r="BH381" s="39">
        <v>0.28999999999999998</v>
      </c>
      <c r="BI381" s="39">
        <v>0.56999999999999995</v>
      </c>
      <c r="BJ381" s="39">
        <v>0.14000000000000001</v>
      </c>
      <c r="BK381" s="39">
        <v>0.43</v>
      </c>
      <c r="BL381" s="39">
        <v>0.43</v>
      </c>
      <c r="BM381" s="39">
        <v>0.28999999999999998</v>
      </c>
      <c r="BN381" s="39">
        <v>0.14000000000000001</v>
      </c>
      <c r="BO381" s="39">
        <v>0.28999999999999998</v>
      </c>
      <c r="BP381" s="39">
        <v>0.43</v>
      </c>
      <c r="BQ381" s="39">
        <v>0.28999999999999998</v>
      </c>
      <c r="BR381" s="39">
        <v>0.14000000000000001</v>
      </c>
      <c r="BS381" s="39">
        <v>0.43</v>
      </c>
      <c r="BT381" s="39">
        <v>0.28999999999999998</v>
      </c>
      <c r="BU381" s="39">
        <v>0.71</v>
      </c>
      <c r="BV381" s="39">
        <v>0.14000000000000001</v>
      </c>
      <c r="BW381" s="39">
        <v>0.28999999999999998</v>
      </c>
      <c r="BX381" s="39">
        <v>0.14000000000000001</v>
      </c>
      <c r="BY381" s="39">
        <v>0.43</v>
      </c>
      <c r="BZ381" s="39">
        <v>0.14000000000000001</v>
      </c>
      <c r="CA381" s="39">
        <v>0.14000000000000001</v>
      </c>
      <c r="CB381" s="39">
        <v>0.28999999999999998</v>
      </c>
      <c r="CC381" s="39">
        <v>0.27</v>
      </c>
      <c r="CD381" s="39">
        <v>0.28999999999999998</v>
      </c>
      <c r="CE381" s="39">
        <v>0.38</v>
      </c>
      <c r="CF381" s="39">
        <v>0.3</v>
      </c>
    </row>
    <row r="382" spans="1:84" x14ac:dyDescent="0.25">
      <c r="A382" s="31" t="str">
        <f t="shared" si="5"/>
        <v>ESC MUL LUIS RAMOS DOS SANTOS5º anoA</v>
      </c>
      <c r="B382" s="31" t="s">
        <v>92</v>
      </c>
      <c r="C382" s="31" t="s">
        <v>612</v>
      </c>
      <c r="D382" s="31" t="s">
        <v>550</v>
      </c>
      <c r="E382" s="31" t="s">
        <v>217</v>
      </c>
      <c r="F382" s="31" t="s">
        <v>87</v>
      </c>
      <c r="G382" s="42">
        <v>19</v>
      </c>
      <c r="H382" s="42">
        <v>19</v>
      </c>
      <c r="I382" s="42">
        <v>20</v>
      </c>
      <c r="J382" s="42">
        <v>20</v>
      </c>
      <c r="K382" s="39">
        <v>0.05</v>
      </c>
      <c r="L382" s="39">
        <v>0.05</v>
      </c>
      <c r="M382" s="39">
        <v>0.3</v>
      </c>
      <c r="N382" s="39">
        <v>0.3</v>
      </c>
      <c r="O382" s="39">
        <v>0.35</v>
      </c>
      <c r="P382" s="39">
        <v>0.1</v>
      </c>
      <c r="Q382" s="39">
        <v>0.15</v>
      </c>
      <c r="R382" s="39">
        <v>0.15</v>
      </c>
      <c r="S382" s="39">
        <v>0.35</v>
      </c>
      <c r="T382" s="39">
        <v>0.3</v>
      </c>
      <c r="U382" s="39">
        <v>0.45</v>
      </c>
      <c r="V382" s="39">
        <v>0.15</v>
      </c>
      <c r="W382" s="39">
        <v>0.45</v>
      </c>
      <c r="X382" s="39">
        <v>0.35</v>
      </c>
      <c r="Y382" s="39">
        <v>0.3</v>
      </c>
      <c r="Z382" s="39">
        <v>0.2</v>
      </c>
      <c r="AA382" s="39">
        <v>0.35</v>
      </c>
      <c r="AB382" s="39">
        <v>0.45</v>
      </c>
      <c r="AC382" s="39">
        <v>0.2</v>
      </c>
      <c r="AD382" s="39">
        <v>0.45</v>
      </c>
      <c r="AE382" s="39">
        <v>0.25</v>
      </c>
      <c r="AF382" s="39">
        <v>0.35</v>
      </c>
      <c r="AG382" s="39">
        <v>0.15</v>
      </c>
      <c r="AH382" s="39">
        <v>0.3</v>
      </c>
      <c r="AI382" s="39">
        <v>0.35</v>
      </c>
      <c r="AJ382" s="39">
        <v>0.25</v>
      </c>
      <c r="AK382" s="39">
        <v>0.25</v>
      </c>
      <c r="AL382" s="39">
        <v>0.35</v>
      </c>
      <c r="AM382" s="39">
        <v>0.35</v>
      </c>
      <c r="AN382" s="39">
        <v>0.35</v>
      </c>
      <c r="AO382" s="39">
        <v>0.25</v>
      </c>
      <c r="AP382" s="39">
        <v>0</v>
      </c>
      <c r="AQ382" s="39">
        <v>0.4</v>
      </c>
      <c r="AR382" s="39">
        <v>0.45</v>
      </c>
      <c r="AS382" s="39">
        <v>0.25</v>
      </c>
      <c r="AT382" s="39">
        <v>0.2</v>
      </c>
      <c r="AU382" s="39">
        <v>0.3</v>
      </c>
      <c r="AV382" s="39">
        <v>0.1</v>
      </c>
      <c r="AW382" s="39">
        <v>0.1</v>
      </c>
      <c r="AX382" s="39">
        <v>0.25</v>
      </c>
      <c r="AY382" s="39">
        <v>0.4</v>
      </c>
      <c r="AZ382" s="39">
        <v>0.45</v>
      </c>
      <c r="BA382" s="39">
        <v>0.15</v>
      </c>
      <c r="BB382" s="39">
        <v>0.8</v>
      </c>
      <c r="BC382" s="39">
        <v>0.2</v>
      </c>
      <c r="BD382" s="39">
        <v>0.4</v>
      </c>
      <c r="BE382" s="39">
        <v>0.5</v>
      </c>
      <c r="BF382" s="39">
        <v>0.3</v>
      </c>
      <c r="BG382" s="39">
        <v>0.2</v>
      </c>
      <c r="BH382" s="39">
        <v>0.15</v>
      </c>
      <c r="BI382" s="39">
        <v>0.6</v>
      </c>
      <c r="BJ382" s="39">
        <v>0.3</v>
      </c>
      <c r="BK382" s="39">
        <v>0.4</v>
      </c>
      <c r="BL382" s="39">
        <v>0.35</v>
      </c>
      <c r="BM382" s="39">
        <v>0.2</v>
      </c>
      <c r="BN382" s="39">
        <v>0.15</v>
      </c>
      <c r="BO382" s="39">
        <v>0.2</v>
      </c>
      <c r="BP382" s="39">
        <v>0.55000000000000004</v>
      </c>
      <c r="BQ382" s="39">
        <v>0.4</v>
      </c>
      <c r="BR382" s="39">
        <v>0.4</v>
      </c>
      <c r="BS382" s="39">
        <v>0.35</v>
      </c>
      <c r="BT382" s="39">
        <v>0.3</v>
      </c>
      <c r="BU382" s="39">
        <v>0.5</v>
      </c>
      <c r="BV382" s="39">
        <v>0.25</v>
      </c>
      <c r="BW382" s="39">
        <v>0.35</v>
      </c>
      <c r="BX382" s="39">
        <v>0.15</v>
      </c>
      <c r="BY382" s="39">
        <v>0.2</v>
      </c>
      <c r="BZ382" s="39">
        <v>0.25</v>
      </c>
      <c r="CA382" s="39">
        <v>0.3</v>
      </c>
      <c r="CB382" s="39">
        <v>0.3</v>
      </c>
      <c r="CC382" s="39">
        <v>0.27</v>
      </c>
      <c r="CD382" s="39">
        <v>0.26</v>
      </c>
      <c r="CE382" s="39">
        <v>0.36</v>
      </c>
      <c r="CF382" s="39">
        <v>0.3</v>
      </c>
    </row>
    <row r="383" spans="1:84" x14ac:dyDescent="0.25">
      <c r="A383" s="31" t="str">
        <f t="shared" si="5"/>
        <v>ESCOLA MUNICIPAL PEQUENO PRINCIPE5º anoTURMA "A"</v>
      </c>
      <c r="B383" s="31" t="s">
        <v>166</v>
      </c>
      <c r="C383" s="31" t="s">
        <v>173</v>
      </c>
      <c r="D383" s="31" t="s">
        <v>178</v>
      </c>
      <c r="E383" s="31" t="s">
        <v>217</v>
      </c>
      <c r="F383" s="31" t="s">
        <v>323</v>
      </c>
      <c r="G383" s="42">
        <v>24</v>
      </c>
      <c r="H383" s="42">
        <v>24</v>
      </c>
      <c r="I383" s="42">
        <v>24</v>
      </c>
      <c r="J383" s="42">
        <v>24</v>
      </c>
      <c r="K383" s="39">
        <v>0.17</v>
      </c>
      <c r="L383" s="39">
        <v>0.33</v>
      </c>
      <c r="M383" s="39">
        <v>0.38</v>
      </c>
      <c r="N383" s="39">
        <v>0.33</v>
      </c>
      <c r="O383" s="39">
        <v>0.21</v>
      </c>
      <c r="P383" s="39">
        <v>0.13</v>
      </c>
      <c r="Q383" s="39">
        <v>0.33</v>
      </c>
      <c r="R383" s="39">
        <v>0.21</v>
      </c>
      <c r="S383" s="39">
        <v>0.28999999999999998</v>
      </c>
      <c r="T383" s="39">
        <v>0.25</v>
      </c>
      <c r="U383" s="39">
        <v>0.25</v>
      </c>
      <c r="V383" s="39">
        <v>0.38</v>
      </c>
      <c r="W383" s="39">
        <v>0.42</v>
      </c>
      <c r="X383" s="39">
        <v>0.21</v>
      </c>
      <c r="Y383" s="39">
        <v>0.46</v>
      </c>
      <c r="Z383" s="39">
        <v>0.25</v>
      </c>
      <c r="AA383" s="39">
        <v>0.42</v>
      </c>
      <c r="AB383" s="39">
        <v>0.28999999999999998</v>
      </c>
      <c r="AC383" s="39">
        <v>0.25</v>
      </c>
      <c r="AD383" s="39">
        <v>0.5</v>
      </c>
      <c r="AE383" s="39">
        <v>0.28999999999999998</v>
      </c>
      <c r="AF383" s="39">
        <v>0.46</v>
      </c>
      <c r="AG383" s="39">
        <v>0.28999999999999998</v>
      </c>
      <c r="AH383" s="39">
        <v>0.33</v>
      </c>
      <c r="AI383" s="39">
        <v>0.25</v>
      </c>
      <c r="AJ383" s="39">
        <v>0.46</v>
      </c>
      <c r="AK383" s="39">
        <v>0.5</v>
      </c>
      <c r="AL383" s="39">
        <v>0.17</v>
      </c>
      <c r="AM383" s="39">
        <v>0.33</v>
      </c>
      <c r="AN383" s="39">
        <v>0.21</v>
      </c>
      <c r="AO383" s="39">
        <v>0.17</v>
      </c>
      <c r="AP383" s="39">
        <v>0.17</v>
      </c>
      <c r="AQ383" s="39">
        <v>0.21</v>
      </c>
      <c r="AR383" s="39">
        <v>0.33</v>
      </c>
      <c r="AS383" s="39">
        <v>0.57999999999999996</v>
      </c>
      <c r="AT383" s="39">
        <v>0.13</v>
      </c>
      <c r="AU383" s="39">
        <v>0.21</v>
      </c>
      <c r="AV383" s="39">
        <v>0.13</v>
      </c>
      <c r="AW383" s="39">
        <v>0.21</v>
      </c>
      <c r="AX383" s="39">
        <v>0.42</v>
      </c>
      <c r="AY383" s="39">
        <v>0.28999999999999998</v>
      </c>
      <c r="AZ383" s="39">
        <v>0.25</v>
      </c>
      <c r="BA383" s="39">
        <v>0.21</v>
      </c>
      <c r="BB383" s="39">
        <v>0.63</v>
      </c>
      <c r="BC383" s="39">
        <v>0.28999999999999998</v>
      </c>
      <c r="BD383" s="39">
        <v>0.5</v>
      </c>
      <c r="BE383" s="39">
        <v>0.63</v>
      </c>
      <c r="BF383" s="39">
        <v>0.28999999999999998</v>
      </c>
      <c r="BG383" s="39">
        <v>0.33</v>
      </c>
      <c r="BH383" s="39">
        <v>0.17</v>
      </c>
      <c r="BI383" s="39">
        <v>0.57999999999999996</v>
      </c>
      <c r="BJ383" s="39">
        <v>0.21</v>
      </c>
      <c r="BK383" s="39">
        <v>0.25</v>
      </c>
      <c r="BL383" s="39">
        <v>0.5</v>
      </c>
      <c r="BM383" s="39">
        <v>0.57999999999999996</v>
      </c>
      <c r="BN383" s="39">
        <v>0.38</v>
      </c>
      <c r="BO383" s="39">
        <v>0.54</v>
      </c>
      <c r="BP383" s="39">
        <v>0.63</v>
      </c>
      <c r="BQ383" s="39">
        <v>0.5</v>
      </c>
      <c r="BR383" s="39">
        <v>0.33</v>
      </c>
      <c r="BS383" s="39">
        <v>0.33</v>
      </c>
      <c r="BT383" s="39">
        <v>0.08</v>
      </c>
      <c r="BU383" s="39">
        <v>0.57999999999999996</v>
      </c>
      <c r="BV383" s="39">
        <v>0.13</v>
      </c>
      <c r="BW383" s="39">
        <v>0.08</v>
      </c>
      <c r="BX383" s="39">
        <v>0.13</v>
      </c>
      <c r="BY383" s="39">
        <v>0.54</v>
      </c>
      <c r="BZ383" s="39">
        <v>0.08</v>
      </c>
      <c r="CA383" s="39">
        <v>0.5</v>
      </c>
      <c r="CB383" s="39">
        <v>0.13</v>
      </c>
      <c r="CC383" s="39">
        <v>0.3</v>
      </c>
      <c r="CD383" s="39">
        <v>0.28999999999999998</v>
      </c>
      <c r="CE383" s="39">
        <v>0.4</v>
      </c>
      <c r="CF383" s="39">
        <v>0.26</v>
      </c>
    </row>
    <row r="384" spans="1:84" x14ac:dyDescent="0.25">
      <c r="A384" s="31" t="str">
        <f t="shared" si="5"/>
        <v>CENTRO EDUCACIONAL PAULO FREIRE5º anoA</v>
      </c>
      <c r="B384" s="31" t="s">
        <v>166</v>
      </c>
      <c r="C384" s="31" t="s">
        <v>179</v>
      </c>
      <c r="D384" s="31" t="s">
        <v>180</v>
      </c>
      <c r="E384" s="31" t="s">
        <v>217</v>
      </c>
      <c r="F384" s="31" t="s">
        <v>87</v>
      </c>
      <c r="G384" s="43">
        <v>29</v>
      </c>
      <c r="H384" s="43">
        <v>29</v>
      </c>
      <c r="I384" s="43">
        <v>29</v>
      </c>
      <c r="J384" s="43">
        <v>29</v>
      </c>
      <c r="K384" s="39">
        <v>0.24</v>
      </c>
      <c r="L384" s="39">
        <v>0.24</v>
      </c>
      <c r="M384" s="39">
        <v>0.34</v>
      </c>
      <c r="N384" s="39">
        <v>0.28000000000000003</v>
      </c>
      <c r="O384" s="39">
        <v>0.28000000000000003</v>
      </c>
      <c r="P384" s="39">
        <v>0.21</v>
      </c>
      <c r="Q384" s="39">
        <v>0.21</v>
      </c>
      <c r="R384" s="39">
        <v>0.31</v>
      </c>
      <c r="S384" s="39">
        <v>0.34</v>
      </c>
      <c r="T384" s="39">
        <v>0.31</v>
      </c>
      <c r="U384" s="39">
        <v>0.69</v>
      </c>
      <c r="V384" s="39">
        <v>0.31</v>
      </c>
      <c r="W384" s="39">
        <v>0.21</v>
      </c>
      <c r="X384" s="39">
        <v>0.48</v>
      </c>
      <c r="Y384" s="39">
        <v>0.28000000000000003</v>
      </c>
      <c r="Z384" s="39">
        <v>0.38</v>
      </c>
      <c r="AA384" s="39">
        <v>0.31</v>
      </c>
      <c r="AB384" s="39">
        <v>0.17</v>
      </c>
      <c r="AC384" s="39">
        <v>0.21</v>
      </c>
      <c r="AD384" s="39">
        <v>0.28000000000000003</v>
      </c>
      <c r="AE384" s="39">
        <v>0.41</v>
      </c>
      <c r="AF384" s="39">
        <v>0.41</v>
      </c>
      <c r="AG384" s="39">
        <v>0.24</v>
      </c>
      <c r="AH384" s="39">
        <v>0.14000000000000001</v>
      </c>
      <c r="AI384" s="39">
        <v>0.38</v>
      </c>
      <c r="AJ384" s="39">
        <v>0.28000000000000003</v>
      </c>
      <c r="AK384" s="39">
        <v>0.34</v>
      </c>
      <c r="AL384" s="39">
        <v>0.38</v>
      </c>
      <c r="AM384" s="39">
        <v>0.59</v>
      </c>
      <c r="AN384" s="39">
        <v>0.34</v>
      </c>
      <c r="AO384" s="39">
        <v>0.24</v>
      </c>
      <c r="AP384" s="39">
        <v>0.14000000000000001</v>
      </c>
      <c r="AQ384" s="39">
        <v>0.38</v>
      </c>
      <c r="AR384" s="39">
        <v>0.45</v>
      </c>
      <c r="AS384" s="39">
        <v>0.28000000000000003</v>
      </c>
      <c r="AT384" s="39">
        <v>0.34</v>
      </c>
      <c r="AU384" s="39">
        <v>0.34</v>
      </c>
      <c r="AV384" s="39">
        <v>0.34</v>
      </c>
      <c r="AW384" s="39">
        <v>0.17</v>
      </c>
      <c r="AX384" s="39">
        <v>0.38</v>
      </c>
      <c r="AY384" s="39">
        <v>0.28000000000000003</v>
      </c>
      <c r="AZ384" s="39">
        <v>0.21</v>
      </c>
      <c r="BA384" s="39">
        <v>0.14000000000000001</v>
      </c>
      <c r="BB384" s="39">
        <v>0.45</v>
      </c>
      <c r="BC384" s="39">
        <v>0.31</v>
      </c>
      <c r="BD384" s="39">
        <v>0.41</v>
      </c>
      <c r="BE384" s="39">
        <v>0.59</v>
      </c>
      <c r="BF384" s="39">
        <v>0.48</v>
      </c>
      <c r="BG384" s="39">
        <v>0.28000000000000003</v>
      </c>
      <c r="BH384" s="39">
        <v>0.17</v>
      </c>
      <c r="BI384" s="39">
        <v>0.31</v>
      </c>
      <c r="BJ384" s="39">
        <v>0.31</v>
      </c>
      <c r="BK384" s="39">
        <v>0.41</v>
      </c>
      <c r="BL384" s="39">
        <v>0.28000000000000003</v>
      </c>
      <c r="BM384" s="39">
        <v>0.14000000000000001</v>
      </c>
      <c r="BN384" s="39">
        <v>0.31</v>
      </c>
      <c r="BO384" s="39">
        <v>0.21</v>
      </c>
      <c r="BP384" s="39">
        <v>0.45</v>
      </c>
      <c r="BQ384" s="39">
        <v>0.48</v>
      </c>
      <c r="BR384" s="39">
        <v>0.21</v>
      </c>
      <c r="BS384" s="39">
        <v>0.21</v>
      </c>
      <c r="BT384" s="39">
        <v>0.28000000000000003</v>
      </c>
      <c r="BU384" s="39">
        <v>0.45</v>
      </c>
      <c r="BV384" s="39">
        <v>0.45</v>
      </c>
      <c r="BW384" s="39">
        <v>0.14000000000000001</v>
      </c>
      <c r="BX384" s="39">
        <v>0.21</v>
      </c>
      <c r="BY384" s="39">
        <v>0.45</v>
      </c>
      <c r="BZ384" s="39">
        <v>0.21</v>
      </c>
      <c r="CA384" s="39">
        <v>0.21</v>
      </c>
      <c r="CB384" s="39">
        <v>0.14000000000000001</v>
      </c>
      <c r="CC384" s="39">
        <v>0.3</v>
      </c>
      <c r="CD384" s="39">
        <v>0.33</v>
      </c>
      <c r="CE384" s="39">
        <v>0.32</v>
      </c>
      <c r="CF384" s="39">
        <v>0.27</v>
      </c>
    </row>
    <row r="385" spans="1:84" x14ac:dyDescent="0.25">
      <c r="A385" s="31" t="str">
        <f t="shared" si="5"/>
        <v>ESCOLA MUNICIPAL TIA MIRETA5º ano19 B</v>
      </c>
      <c r="B385" s="31" t="s">
        <v>342</v>
      </c>
      <c r="C385" s="31" t="s">
        <v>353</v>
      </c>
      <c r="D385" s="31" t="s">
        <v>355</v>
      </c>
      <c r="E385" s="31" t="s">
        <v>217</v>
      </c>
      <c r="F385" s="31" t="s">
        <v>551</v>
      </c>
      <c r="G385" s="42">
        <v>23</v>
      </c>
      <c r="H385" s="42">
        <v>23</v>
      </c>
      <c r="I385" s="42">
        <v>23</v>
      </c>
      <c r="J385" s="42">
        <v>23</v>
      </c>
      <c r="K385" s="39">
        <v>0.09</v>
      </c>
      <c r="L385" s="39">
        <v>0.61</v>
      </c>
      <c r="M385" s="39">
        <v>0.13</v>
      </c>
      <c r="N385" s="39">
        <v>0.26</v>
      </c>
      <c r="O385" s="39">
        <v>0.17</v>
      </c>
      <c r="P385" s="39">
        <v>0.26</v>
      </c>
      <c r="Q385" s="39">
        <v>0.22</v>
      </c>
      <c r="R385" s="39">
        <v>0.22</v>
      </c>
      <c r="S385" s="39">
        <v>0.17</v>
      </c>
      <c r="T385" s="39">
        <v>0.3</v>
      </c>
      <c r="U385" s="39">
        <v>0.35</v>
      </c>
      <c r="V385" s="39">
        <v>0.26</v>
      </c>
      <c r="W385" s="39">
        <v>0.35</v>
      </c>
      <c r="X385" s="39">
        <v>0.3</v>
      </c>
      <c r="Y385" s="39">
        <v>0.3</v>
      </c>
      <c r="Z385" s="39">
        <v>0.3</v>
      </c>
      <c r="AA385" s="39">
        <v>0.52</v>
      </c>
      <c r="AB385" s="39">
        <v>0.22</v>
      </c>
      <c r="AC385" s="39">
        <v>0.35</v>
      </c>
      <c r="AD385" s="39">
        <v>0.39</v>
      </c>
      <c r="AE385" s="39">
        <v>0.3</v>
      </c>
      <c r="AF385" s="39">
        <v>0.26</v>
      </c>
      <c r="AG385" s="39">
        <v>0.26</v>
      </c>
      <c r="AH385" s="39">
        <v>0.26</v>
      </c>
      <c r="AI385" s="39">
        <v>0.3</v>
      </c>
      <c r="AJ385" s="39">
        <v>0.26</v>
      </c>
      <c r="AK385" s="39">
        <v>0.22</v>
      </c>
      <c r="AL385" s="39">
        <v>0.43</v>
      </c>
      <c r="AM385" s="39">
        <v>0.56999999999999995</v>
      </c>
      <c r="AN385" s="39">
        <v>0.35</v>
      </c>
      <c r="AO385" s="39">
        <v>0.35</v>
      </c>
      <c r="AP385" s="39">
        <v>0.22</v>
      </c>
      <c r="AQ385" s="39">
        <v>0.22</v>
      </c>
      <c r="AR385" s="39">
        <v>0.17</v>
      </c>
      <c r="AS385" s="39">
        <v>0.52</v>
      </c>
      <c r="AT385" s="39">
        <v>0.17</v>
      </c>
      <c r="AU385" s="39">
        <v>0.48</v>
      </c>
      <c r="AV385" s="39">
        <v>0.26</v>
      </c>
      <c r="AW385" s="39">
        <v>0.04</v>
      </c>
      <c r="AX385" s="39">
        <v>0.22</v>
      </c>
      <c r="AY385" s="39">
        <v>0.48</v>
      </c>
      <c r="AZ385" s="39">
        <v>0.26</v>
      </c>
      <c r="BA385" s="39">
        <v>0.17</v>
      </c>
      <c r="BB385" s="39">
        <v>0.56999999999999995</v>
      </c>
      <c r="BC385" s="39">
        <v>0.3</v>
      </c>
      <c r="BD385" s="39">
        <v>0.43</v>
      </c>
      <c r="BE385" s="39">
        <v>0.56999999999999995</v>
      </c>
      <c r="BF385" s="39">
        <v>0.22</v>
      </c>
      <c r="BG385" s="39">
        <v>0.17</v>
      </c>
      <c r="BH385" s="39">
        <v>0.13</v>
      </c>
      <c r="BI385" s="39">
        <v>0.39</v>
      </c>
      <c r="BJ385" s="39">
        <v>0.22</v>
      </c>
      <c r="BK385" s="39">
        <v>0.3</v>
      </c>
      <c r="BL385" s="39">
        <v>0.35</v>
      </c>
      <c r="BM385" s="39">
        <v>0.43</v>
      </c>
      <c r="BN385" s="39">
        <v>0.35</v>
      </c>
      <c r="BO385" s="39">
        <v>0.3</v>
      </c>
      <c r="BP385" s="39">
        <v>0.74</v>
      </c>
      <c r="BQ385" s="39">
        <v>0.61</v>
      </c>
      <c r="BR385" s="39">
        <v>0.26</v>
      </c>
      <c r="BS385" s="39">
        <v>0.3</v>
      </c>
      <c r="BT385" s="39">
        <v>0.09</v>
      </c>
      <c r="BU385" s="39">
        <v>0.48</v>
      </c>
      <c r="BV385" s="39">
        <v>0.17</v>
      </c>
      <c r="BW385" s="39">
        <v>0.09</v>
      </c>
      <c r="BX385" s="39">
        <v>0.04</v>
      </c>
      <c r="BY385" s="39">
        <v>0.13</v>
      </c>
      <c r="BZ385" s="39">
        <v>0.26</v>
      </c>
      <c r="CA385" s="39">
        <v>0.17</v>
      </c>
      <c r="CB385" s="39">
        <v>0.22</v>
      </c>
      <c r="CC385" s="39">
        <v>0.28999999999999998</v>
      </c>
      <c r="CD385" s="39">
        <v>0.28999999999999998</v>
      </c>
      <c r="CE385" s="39">
        <v>0.36</v>
      </c>
      <c r="CF385" s="39">
        <v>0.2</v>
      </c>
    </row>
    <row r="386" spans="1:84" x14ac:dyDescent="0.25">
      <c r="A386" s="31" t="str">
        <f t="shared" si="5"/>
        <v>ESCOLA MUNICIPAL ALTO DA BOA VISTA II5º anoD</v>
      </c>
      <c r="B386" s="31" t="s">
        <v>92</v>
      </c>
      <c r="C386" s="31" t="s">
        <v>611</v>
      </c>
      <c r="D386" s="31" t="s">
        <v>552</v>
      </c>
      <c r="E386" s="31" t="s">
        <v>217</v>
      </c>
      <c r="F386" s="31" t="s">
        <v>103</v>
      </c>
      <c r="G386" s="42">
        <v>14</v>
      </c>
      <c r="H386" s="42">
        <v>14</v>
      </c>
      <c r="I386" s="42">
        <v>13</v>
      </c>
      <c r="J386" s="42">
        <v>13</v>
      </c>
      <c r="K386" s="39">
        <v>0.14000000000000001</v>
      </c>
      <c r="L386" s="39">
        <v>0.36</v>
      </c>
      <c r="M386" s="39">
        <v>0.56999999999999995</v>
      </c>
      <c r="N386" s="39">
        <v>0.28999999999999998</v>
      </c>
      <c r="O386" s="39">
        <v>0.21</v>
      </c>
      <c r="P386" s="39">
        <v>0.21</v>
      </c>
      <c r="Q386" s="39">
        <v>0.14000000000000001</v>
      </c>
      <c r="R386" s="39">
        <v>0.36</v>
      </c>
      <c r="S386" s="39">
        <v>0.43</v>
      </c>
      <c r="T386" s="39">
        <v>0.43</v>
      </c>
      <c r="U386" s="39">
        <v>0.36</v>
      </c>
      <c r="V386" s="39">
        <v>0.43</v>
      </c>
      <c r="W386" s="39">
        <v>0.14000000000000001</v>
      </c>
      <c r="X386" s="39">
        <v>0.36</v>
      </c>
      <c r="Y386" s="39">
        <v>7.0000000000000007E-2</v>
      </c>
      <c r="Z386" s="39">
        <v>0.28999999999999998</v>
      </c>
      <c r="AA386" s="39">
        <v>0.5</v>
      </c>
      <c r="AB386" s="39">
        <v>0.14000000000000001</v>
      </c>
      <c r="AC386" s="39">
        <v>0.36</v>
      </c>
      <c r="AD386" s="39">
        <v>0.56999999999999995</v>
      </c>
      <c r="AE386" s="39">
        <v>0.21</v>
      </c>
      <c r="AF386" s="39">
        <v>0.43</v>
      </c>
      <c r="AG386" s="39">
        <v>0.28999999999999998</v>
      </c>
      <c r="AH386" s="39">
        <v>0.14000000000000001</v>
      </c>
      <c r="AI386" s="39">
        <v>0.14000000000000001</v>
      </c>
      <c r="AJ386" s="39">
        <v>0.5</v>
      </c>
      <c r="AK386" s="39">
        <v>0.5</v>
      </c>
      <c r="AL386" s="39">
        <v>0.36</v>
      </c>
      <c r="AM386" s="39">
        <v>0.5</v>
      </c>
      <c r="AN386" s="39">
        <v>0.21</v>
      </c>
      <c r="AO386" s="39">
        <v>0.21</v>
      </c>
      <c r="AP386" s="39">
        <v>0.21</v>
      </c>
      <c r="AQ386" s="39">
        <v>0.64</v>
      </c>
      <c r="AR386" s="39">
        <v>0.21</v>
      </c>
      <c r="AS386" s="39">
        <v>0.79</v>
      </c>
      <c r="AT386" s="39">
        <v>7.0000000000000007E-2</v>
      </c>
      <c r="AU386" s="39">
        <v>0.14000000000000001</v>
      </c>
      <c r="AV386" s="39">
        <v>0.14000000000000001</v>
      </c>
      <c r="AW386" s="39">
        <v>0.14000000000000001</v>
      </c>
      <c r="AX386" s="39">
        <v>0.28999999999999998</v>
      </c>
      <c r="AY386" s="39">
        <v>0.21</v>
      </c>
      <c r="AZ386" s="39">
        <v>0.28999999999999998</v>
      </c>
      <c r="BA386" s="39">
        <v>0.28999999999999998</v>
      </c>
      <c r="BB386" s="39">
        <v>0.36</v>
      </c>
      <c r="BC386" s="39">
        <v>0.43</v>
      </c>
      <c r="BD386" s="39">
        <v>0.43</v>
      </c>
      <c r="BE386" s="39">
        <v>0.64</v>
      </c>
      <c r="BF386" s="39">
        <v>0.21</v>
      </c>
      <c r="BG386" s="39">
        <v>0.36</v>
      </c>
      <c r="BH386" s="39">
        <v>0</v>
      </c>
      <c r="BI386" s="39">
        <v>0.56999999999999995</v>
      </c>
      <c r="BJ386" s="39">
        <v>0.21</v>
      </c>
      <c r="BK386" s="39">
        <v>0.36</v>
      </c>
      <c r="BL386" s="39">
        <v>0.28999999999999998</v>
      </c>
      <c r="BM386" s="39">
        <v>0.21</v>
      </c>
      <c r="BN386" s="39">
        <v>0.43</v>
      </c>
      <c r="BO386" s="39">
        <v>7.0000000000000007E-2</v>
      </c>
      <c r="BP386" s="39">
        <v>0.56999999999999995</v>
      </c>
      <c r="BQ386" s="39">
        <v>0.71</v>
      </c>
      <c r="BR386" s="39">
        <v>0.36</v>
      </c>
      <c r="BS386" s="39">
        <v>0</v>
      </c>
      <c r="BT386" s="39">
        <v>0.14000000000000001</v>
      </c>
      <c r="BU386" s="39">
        <v>0.56999999999999995</v>
      </c>
      <c r="BV386" s="39">
        <v>0.36</v>
      </c>
      <c r="BW386" s="39">
        <v>0.14000000000000001</v>
      </c>
      <c r="BX386" s="39">
        <v>0.21</v>
      </c>
      <c r="BY386" s="39">
        <v>0.36</v>
      </c>
      <c r="BZ386" s="39">
        <v>0.5</v>
      </c>
      <c r="CA386" s="39">
        <v>0.14000000000000001</v>
      </c>
      <c r="CB386" s="39">
        <v>7.0000000000000007E-2</v>
      </c>
      <c r="CC386" s="39">
        <v>0.32</v>
      </c>
      <c r="CD386" s="39">
        <v>0.31</v>
      </c>
      <c r="CE386" s="39">
        <v>0.35</v>
      </c>
      <c r="CF386" s="39">
        <v>0.25</v>
      </c>
    </row>
    <row r="387" spans="1:84" x14ac:dyDescent="0.25">
      <c r="A387" s="31" t="str">
        <f t="shared" si="5"/>
        <v>ESCOLA MUNICIPAL TIA MIRETA5º ano20C</v>
      </c>
      <c r="B387" s="31" t="s">
        <v>342</v>
      </c>
      <c r="C387" s="31" t="s">
        <v>353</v>
      </c>
      <c r="D387" s="31" t="s">
        <v>355</v>
      </c>
      <c r="E387" s="31" t="s">
        <v>217</v>
      </c>
      <c r="F387" s="31" t="s">
        <v>553</v>
      </c>
      <c r="G387" s="42">
        <v>24</v>
      </c>
      <c r="H387" s="42">
        <v>24</v>
      </c>
      <c r="I387" s="42">
        <v>24</v>
      </c>
      <c r="J387" s="42">
        <v>24</v>
      </c>
      <c r="K387" s="39">
        <v>0.25</v>
      </c>
      <c r="L387" s="39">
        <v>0.25</v>
      </c>
      <c r="M387" s="39">
        <v>0.33</v>
      </c>
      <c r="N387" s="39">
        <v>0.28999999999999998</v>
      </c>
      <c r="O387" s="39">
        <v>0.33</v>
      </c>
      <c r="P387" s="39">
        <v>0.21</v>
      </c>
      <c r="Q387" s="39">
        <v>0.33</v>
      </c>
      <c r="R387" s="39">
        <v>0.21</v>
      </c>
      <c r="S387" s="39">
        <v>0.13</v>
      </c>
      <c r="T387" s="39">
        <v>0.38</v>
      </c>
      <c r="U387" s="39">
        <v>0.54</v>
      </c>
      <c r="V387" s="39">
        <v>0.13</v>
      </c>
      <c r="W387" s="39">
        <v>0.25</v>
      </c>
      <c r="X387" s="39">
        <v>0.33</v>
      </c>
      <c r="Y387" s="39">
        <v>0.42</v>
      </c>
      <c r="Z387" s="39">
        <v>0.28999999999999998</v>
      </c>
      <c r="AA387" s="39">
        <v>0.17</v>
      </c>
      <c r="AB387" s="39">
        <v>0.25</v>
      </c>
      <c r="AC387" s="39">
        <v>0.25</v>
      </c>
      <c r="AD387" s="39">
        <v>0.54</v>
      </c>
      <c r="AE387" s="39">
        <v>0.42</v>
      </c>
      <c r="AF387" s="39">
        <v>0.33</v>
      </c>
      <c r="AG387" s="39">
        <v>0.33</v>
      </c>
      <c r="AH387" s="39">
        <v>0.13</v>
      </c>
      <c r="AI387" s="39">
        <v>0.13</v>
      </c>
      <c r="AJ387" s="39">
        <v>0.25</v>
      </c>
      <c r="AK387" s="39">
        <v>0.42</v>
      </c>
      <c r="AL387" s="39">
        <v>0.42</v>
      </c>
      <c r="AM387" s="39">
        <v>0.5</v>
      </c>
      <c r="AN387" s="39">
        <v>0.21</v>
      </c>
      <c r="AO387" s="39">
        <v>0.33</v>
      </c>
      <c r="AP387" s="39">
        <v>0.33</v>
      </c>
      <c r="AQ387" s="39">
        <v>0.42</v>
      </c>
      <c r="AR387" s="39">
        <v>0.25</v>
      </c>
      <c r="AS387" s="39">
        <v>0.71</v>
      </c>
      <c r="AT387" s="39">
        <v>0.17</v>
      </c>
      <c r="AU387" s="39">
        <v>0.25</v>
      </c>
      <c r="AV387" s="39">
        <v>0.17</v>
      </c>
      <c r="AW387" s="39">
        <v>0.17</v>
      </c>
      <c r="AX387" s="39">
        <v>0.25</v>
      </c>
      <c r="AY387" s="39">
        <v>0.25</v>
      </c>
      <c r="AZ387" s="39">
        <v>0.25</v>
      </c>
      <c r="BA387" s="39">
        <v>0.25</v>
      </c>
      <c r="BB387" s="39">
        <v>0.5</v>
      </c>
      <c r="BC387" s="39">
        <v>0.38</v>
      </c>
      <c r="BD387" s="39">
        <v>0.5</v>
      </c>
      <c r="BE387" s="39">
        <v>0.54</v>
      </c>
      <c r="BF387" s="39">
        <v>0.42</v>
      </c>
      <c r="BG387" s="39">
        <v>0.25</v>
      </c>
      <c r="BH387" s="39">
        <v>0</v>
      </c>
      <c r="BI387" s="39">
        <v>0.33</v>
      </c>
      <c r="BJ387" s="39">
        <v>0.08</v>
      </c>
      <c r="BK387" s="39">
        <v>0.33</v>
      </c>
      <c r="BL387" s="39">
        <v>0.54</v>
      </c>
      <c r="BM387" s="39">
        <v>0.28999999999999998</v>
      </c>
      <c r="BN387" s="39">
        <v>0.25</v>
      </c>
      <c r="BO387" s="39">
        <v>0.13</v>
      </c>
      <c r="BP387" s="39">
        <v>0.5</v>
      </c>
      <c r="BQ387" s="39">
        <v>0.33</v>
      </c>
      <c r="BR387" s="39">
        <v>0.38</v>
      </c>
      <c r="BS387" s="39">
        <v>0.21</v>
      </c>
      <c r="BT387" s="39">
        <v>0.21</v>
      </c>
      <c r="BU387" s="39">
        <v>0.33</v>
      </c>
      <c r="BV387" s="39">
        <v>0.17</v>
      </c>
      <c r="BW387" s="39">
        <v>0.13</v>
      </c>
      <c r="BX387" s="39">
        <v>0.21</v>
      </c>
      <c r="BY387" s="39">
        <v>0.28999999999999998</v>
      </c>
      <c r="BZ387" s="39">
        <v>0.21</v>
      </c>
      <c r="CA387" s="39">
        <v>0.13</v>
      </c>
      <c r="CB387" s="39">
        <v>0.33</v>
      </c>
      <c r="CC387" s="39">
        <v>0.28999999999999998</v>
      </c>
      <c r="CD387" s="39">
        <v>0.31</v>
      </c>
      <c r="CE387" s="39">
        <v>0.33</v>
      </c>
      <c r="CF387" s="39">
        <v>0.22</v>
      </c>
    </row>
    <row r="388" spans="1:84" x14ac:dyDescent="0.25">
      <c r="A388" s="31" t="str">
        <f t="shared" si="5"/>
        <v>ESCOLA MUNICIPAL LUZIA MACHADO FEITOSA5º anoA</v>
      </c>
      <c r="B388" s="31" t="s">
        <v>78</v>
      </c>
      <c r="C388" s="31" t="s">
        <v>125</v>
      </c>
      <c r="D388" s="31" t="s">
        <v>133</v>
      </c>
      <c r="E388" s="31" t="s">
        <v>217</v>
      </c>
      <c r="F388" s="31" t="s">
        <v>87</v>
      </c>
      <c r="G388" s="43">
        <v>9</v>
      </c>
      <c r="H388" s="43">
        <v>9</v>
      </c>
      <c r="I388" s="43">
        <v>9</v>
      </c>
      <c r="J388" s="43">
        <v>9</v>
      </c>
      <c r="K388" s="39">
        <v>0.78</v>
      </c>
      <c r="L388" s="39">
        <v>0.11</v>
      </c>
      <c r="M388" s="39">
        <v>0.44</v>
      </c>
      <c r="N388" s="39">
        <v>0.11</v>
      </c>
      <c r="O388" s="39">
        <v>0.11</v>
      </c>
      <c r="P388" s="39">
        <v>0</v>
      </c>
      <c r="Q388" s="39">
        <v>0.22</v>
      </c>
      <c r="R388" s="39">
        <v>0.33</v>
      </c>
      <c r="S388" s="39">
        <v>0</v>
      </c>
      <c r="T388" s="39">
        <v>0.78</v>
      </c>
      <c r="U388" s="39">
        <v>0.11</v>
      </c>
      <c r="V388" s="39">
        <v>0.11</v>
      </c>
      <c r="W388" s="39">
        <v>0.11</v>
      </c>
      <c r="X388" s="39">
        <v>0.44</v>
      </c>
      <c r="Y388" s="39">
        <v>0.11</v>
      </c>
      <c r="Z388" s="39">
        <v>0.56000000000000005</v>
      </c>
      <c r="AA388" s="39">
        <v>0.22</v>
      </c>
      <c r="AB388" s="39">
        <v>0.22</v>
      </c>
      <c r="AC388" s="39">
        <v>0.11</v>
      </c>
      <c r="AD388" s="39">
        <v>0.56000000000000005</v>
      </c>
      <c r="AE388" s="39">
        <v>0.33</v>
      </c>
      <c r="AF388" s="39">
        <v>0.56000000000000005</v>
      </c>
      <c r="AG388" s="39">
        <v>0</v>
      </c>
      <c r="AH388" s="39">
        <v>0.44</v>
      </c>
      <c r="AI388" s="39">
        <v>0.33</v>
      </c>
      <c r="AJ388" s="39">
        <v>0</v>
      </c>
      <c r="AK388" s="39">
        <v>0.22</v>
      </c>
      <c r="AL388" s="39">
        <v>0.22</v>
      </c>
      <c r="AM388" s="39">
        <v>0.44</v>
      </c>
      <c r="AN388" s="39">
        <v>0.11</v>
      </c>
      <c r="AO388" s="39">
        <v>0.11</v>
      </c>
      <c r="AP388" s="39">
        <v>0.11</v>
      </c>
      <c r="AQ388" s="39">
        <v>0.33</v>
      </c>
      <c r="AR388" s="39">
        <v>0.11</v>
      </c>
      <c r="AS388" s="39">
        <v>0</v>
      </c>
      <c r="AT388" s="39">
        <v>0.11</v>
      </c>
      <c r="AU388" s="39">
        <v>0</v>
      </c>
      <c r="AV388" s="39">
        <v>0.22</v>
      </c>
      <c r="AW388" s="39">
        <v>0.11</v>
      </c>
      <c r="AX388" s="39">
        <v>0.33</v>
      </c>
      <c r="AY388" s="39">
        <v>0.67</v>
      </c>
      <c r="AZ388" s="39">
        <v>0.22</v>
      </c>
      <c r="BA388" s="39">
        <v>0.11</v>
      </c>
      <c r="BB388" s="39">
        <v>0.44</v>
      </c>
      <c r="BC388" s="39">
        <v>0.11</v>
      </c>
      <c r="BD388" s="39">
        <v>0.56000000000000005</v>
      </c>
      <c r="BE388" s="39">
        <v>0.56000000000000005</v>
      </c>
      <c r="BF388" s="39">
        <v>0.33</v>
      </c>
      <c r="BG388" s="39">
        <v>0</v>
      </c>
      <c r="BH388" s="39">
        <v>0.22</v>
      </c>
      <c r="BI388" s="39">
        <v>0.22</v>
      </c>
      <c r="BJ388" s="39">
        <v>0.22</v>
      </c>
      <c r="BK388" s="39">
        <v>0.22</v>
      </c>
      <c r="BL388" s="39">
        <v>0.11</v>
      </c>
      <c r="BM388" s="39">
        <v>0.44</v>
      </c>
      <c r="BN388" s="39">
        <v>0.11</v>
      </c>
      <c r="BO388" s="39">
        <v>0</v>
      </c>
      <c r="BP388" s="39">
        <v>0.67</v>
      </c>
      <c r="BQ388" s="39">
        <v>0.22</v>
      </c>
      <c r="BR388" s="39">
        <v>0.22</v>
      </c>
      <c r="BS388" s="39">
        <v>0.33</v>
      </c>
      <c r="BT388" s="39">
        <v>0.11</v>
      </c>
      <c r="BU388" s="39">
        <v>0.67</v>
      </c>
      <c r="BV388" s="39">
        <v>0.56000000000000005</v>
      </c>
      <c r="BW388" s="39">
        <v>0.22</v>
      </c>
      <c r="BX388" s="39">
        <v>0.22</v>
      </c>
      <c r="BY388" s="39">
        <v>0.56000000000000005</v>
      </c>
      <c r="BZ388" s="39">
        <v>0.11</v>
      </c>
      <c r="CA388" s="39">
        <v>0.22</v>
      </c>
      <c r="CB388" s="39">
        <v>0.11</v>
      </c>
      <c r="CC388" s="39">
        <v>0.27</v>
      </c>
      <c r="CD388" s="39">
        <v>0.21</v>
      </c>
      <c r="CE388" s="39">
        <v>0.28000000000000003</v>
      </c>
      <c r="CF388" s="39">
        <v>0.31</v>
      </c>
    </row>
    <row r="389" spans="1:84" x14ac:dyDescent="0.25">
      <c r="A389" s="31" t="str">
        <f t="shared" si="5"/>
        <v>ESCOLA MUNICIPAL BELA VISTA5º anoÚNICA</v>
      </c>
      <c r="B389" s="31" t="s">
        <v>307</v>
      </c>
      <c r="C389" s="31" t="s">
        <v>613</v>
      </c>
      <c r="D389" s="31" t="s">
        <v>405</v>
      </c>
      <c r="E389" s="31" t="s">
        <v>217</v>
      </c>
      <c r="F389" s="31" t="s">
        <v>134</v>
      </c>
      <c r="G389" s="43">
        <v>34</v>
      </c>
      <c r="H389" s="43">
        <v>34</v>
      </c>
      <c r="I389" s="43">
        <v>34</v>
      </c>
      <c r="J389" s="43">
        <v>34</v>
      </c>
      <c r="K389" s="39">
        <v>0.24</v>
      </c>
      <c r="L389" s="39">
        <v>0.41</v>
      </c>
      <c r="M389" s="39">
        <v>0.18</v>
      </c>
      <c r="N389" s="39">
        <v>0.15</v>
      </c>
      <c r="O389" s="39">
        <v>0.68</v>
      </c>
      <c r="P389" s="39">
        <v>0.24</v>
      </c>
      <c r="Q389" s="39">
        <v>0.5</v>
      </c>
      <c r="R389" s="39">
        <v>0.26</v>
      </c>
      <c r="S389" s="39">
        <v>0.44</v>
      </c>
      <c r="T389" s="39">
        <v>0.47</v>
      </c>
      <c r="U389" s="39">
        <v>0.5</v>
      </c>
      <c r="V389" s="39">
        <v>0.18</v>
      </c>
      <c r="W389" s="39">
        <v>0.18</v>
      </c>
      <c r="X389" s="39">
        <v>0.38</v>
      </c>
      <c r="Y389" s="39">
        <v>0.53</v>
      </c>
      <c r="Z389" s="39">
        <v>0.44</v>
      </c>
      <c r="AA389" s="39">
        <v>0.18</v>
      </c>
      <c r="AB389" s="39">
        <v>0.24</v>
      </c>
      <c r="AC389" s="39">
        <v>0.35</v>
      </c>
      <c r="AD389" s="39">
        <v>0.26</v>
      </c>
      <c r="AE389" s="39">
        <v>0.5</v>
      </c>
      <c r="AF389" s="39">
        <v>0.82</v>
      </c>
      <c r="AG389" s="39">
        <v>0.09</v>
      </c>
      <c r="AH389" s="39">
        <v>0.03</v>
      </c>
      <c r="AI389" s="39">
        <v>0.24</v>
      </c>
      <c r="AJ389" s="39">
        <v>0.26</v>
      </c>
      <c r="AK389" s="39">
        <v>0.68</v>
      </c>
      <c r="AL389" s="39">
        <v>0.28999999999999998</v>
      </c>
      <c r="AM389" s="39">
        <v>0.53</v>
      </c>
      <c r="AN389" s="39">
        <v>0.28999999999999998</v>
      </c>
      <c r="AO389" s="39">
        <v>0.24</v>
      </c>
      <c r="AP389" s="39">
        <v>0.09</v>
      </c>
      <c r="AQ389" s="39">
        <v>0.24</v>
      </c>
      <c r="AR389" s="39">
        <v>0.32</v>
      </c>
      <c r="AS389" s="39">
        <v>0.5</v>
      </c>
      <c r="AT389" s="39">
        <v>0.15</v>
      </c>
      <c r="AU389" s="39">
        <v>0.18</v>
      </c>
      <c r="AV389" s="39">
        <v>0.18</v>
      </c>
      <c r="AW389" s="39">
        <v>0.09</v>
      </c>
      <c r="AX389" s="39">
        <v>0.24</v>
      </c>
      <c r="AY389" s="39">
        <v>0.24</v>
      </c>
      <c r="AZ389" s="39">
        <v>0.47</v>
      </c>
      <c r="BA389" s="39">
        <v>0.15</v>
      </c>
      <c r="BB389" s="39">
        <v>0.68</v>
      </c>
      <c r="BC389" s="39">
        <v>0.26</v>
      </c>
      <c r="BD389" s="39">
        <v>0.65</v>
      </c>
      <c r="BE389" s="39">
        <v>0.94</v>
      </c>
      <c r="BF389" s="39">
        <v>0.56000000000000005</v>
      </c>
      <c r="BG389" s="39">
        <v>0.59</v>
      </c>
      <c r="BH389" s="39">
        <v>0.06</v>
      </c>
      <c r="BI389" s="39">
        <v>0.5</v>
      </c>
      <c r="BJ389" s="39">
        <v>0.38</v>
      </c>
      <c r="BK389" s="39">
        <v>0.79</v>
      </c>
      <c r="BL389" s="39">
        <v>0.68</v>
      </c>
      <c r="BM389" s="39">
        <v>0.53</v>
      </c>
      <c r="BN389" s="39">
        <v>0.32</v>
      </c>
      <c r="BO389" s="39">
        <v>0.24</v>
      </c>
      <c r="BP389" s="39">
        <v>0.85</v>
      </c>
      <c r="BQ389" s="39">
        <v>0.71</v>
      </c>
      <c r="BR389" s="39">
        <v>0.24</v>
      </c>
      <c r="BS389" s="39">
        <v>0.35</v>
      </c>
      <c r="BT389" s="39">
        <v>0.21</v>
      </c>
      <c r="BU389" s="39">
        <v>0.85</v>
      </c>
      <c r="BV389" s="39">
        <v>0.12</v>
      </c>
      <c r="BW389" s="39">
        <v>0.28999999999999998</v>
      </c>
      <c r="BX389" s="39">
        <v>0.21</v>
      </c>
      <c r="BY389" s="39">
        <v>0.59</v>
      </c>
      <c r="BZ389" s="39">
        <v>0.62</v>
      </c>
      <c r="CA389" s="39">
        <v>0.24</v>
      </c>
      <c r="CB389" s="39">
        <v>0.12</v>
      </c>
      <c r="CC389" s="39">
        <v>0.34</v>
      </c>
      <c r="CD389" s="39">
        <v>0.3</v>
      </c>
      <c r="CE389" s="39">
        <v>0.49</v>
      </c>
      <c r="CF389" s="39">
        <v>0.36</v>
      </c>
    </row>
    <row r="390" spans="1:84" x14ac:dyDescent="0.25">
      <c r="A390" s="31" t="str">
        <f t="shared" ref="A390:A453" si="6">D390&amp;E390&amp;F390</f>
        <v>ESC MUL DURVAL SILVA5º anoA</v>
      </c>
      <c r="B390" s="31" t="s">
        <v>342</v>
      </c>
      <c r="C390" s="31" t="s">
        <v>343</v>
      </c>
      <c r="D390" s="31" t="s">
        <v>554</v>
      </c>
      <c r="E390" s="31" t="s">
        <v>217</v>
      </c>
      <c r="F390" s="31" t="s">
        <v>87</v>
      </c>
      <c r="G390" s="42">
        <v>19</v>
      </c>
      <c r="H390" s="42">
        <v>19</v>
      </c>
      <c r="I390" s="42">
        <v>19</v>
      </c>
      <c r="J390" s="42">
        <v>19</v>
      </c>
      <c r="K390" s="39">
        <v>0.05</v>
      </c>
      <c r="L390" s="39">
        <v>0.16</v>
      </c>
      <c r="M390" s="39">
        <v>0.47</v>
      </c>
      <c r="N390" s="39">
        <v>0.42</v>
      </c>
      <c r="O390" s="39">
        <v>0.21</v>
      </c>
      <c r="P390" s="39">
        <v>0.26</v>
      </c>
      <c r="Q390" s="39">
        <v>0.11</v>
      </c>
      <c r="R390" s="39">
        <v>0.21</v>
      </c>
      <c r="S390" s="39">
        <v>0.11</v>
      </c>
      <c r="T390" s="39">
        <v>0.57999999999999996</v>
      </c>
      <c r="U390" s="39">
        <v>0.37</v>
      </c>
      <c r="V390" s="39">
        <v>0.42</v>
      </c>
      <c r="W390" s="39">
        <v>0.26</v>
      </c>
      <c r="X390" s="39">
        <v>0.21</v>
      </c>
      <c r="Y390" s="39">
        <v>0.32</v>
      </c>
      <c r="Z390" s="39">
        <v>0.21</v>
      </c>
      <c r="AA390" s="39">
        <v>0.47</v>
      </c>
      <c r="AB390" s="39">
        <v>0.05</v>
      </c>
      <c r="AC390" s="39">
        <v>0.11</v>
      </c>
      <c r="AD390" s="39">
        <v>0.26</v>
      </c>
      <c r="AE390" s="39">
        <v>0.42</v>
      </c>
      <c r="AF390" s="39">
        <v>0.32</v>
      </c>
      <c r="AG390" s="39">
        <v>0.11</v>
      </c>
      <c r="AH390" s="39">
        <v>0.32</v>
      </c>
      <c r="AI390" s="39">
        <v>0.37</v>
      </c>
      <c r="AJ390" s="39">
        <v>0.47</v>
      </c>
      <c r="AK390" s="39">
        <v>0.47</v>
      </c>
      <c r="AL390" s="39">
        <v>0.26</v>
      </c>
      <c r="AM390" s="39">
        <v>0.32</v>
      </c>
      <c r="AN390" s="39">
        <v>0.37</v>
      </c>
      <c r="AO390" s="39">
        <v>0.21</v>
      </c>
      <c r="AP390" s="39">
        <v>0.16</v>
      </c>
      <c r="AQ390" s="39">
        <v>0.11</v>
      </c>
      <c r="AR390" s="39">
        <v>0.21</v>
      </c>
      <c r="AS390" s="39">
        <v>0.37</v>
      </c>
      <c r="AT390" s="39">
        <v>0.11</v>
      </c>
      <c r="AU390" s="39">
        <v>0.26</v>
      </c>
      <c r="AV390" s="39">
        <v>0.26</v>
      </c>
      <c r="AW390" s="39">
        <v>0.16</v>
      </c>
      <c r="AX390" s="39">
        <v>0.21</v>
      </c>
      <c r="AY390" s="39">
        <v>0.16</v>
      </c>
      <c r="AZ390" s="39">
        <v>0.26</v>
      </c>
      <c r="BA390" s="39">
        <v>0.21</v>
      </c>
      <c r="BB390" s="39">
        <v>0.42</v>
      </c>
      <c r="BC390" s="39">
        <v>0.21</v>
      </c>
      <c r="BD390" s="39">
        <v>0.42</v>
      </c>
      <c r="BE390" s="39">
        <v>0.68</v>
      </c>
      <c r="BF390" s="39">
        <v>0.37</v>
      </c>
      <c r="BG390" s="39">
        <v>0.16</v>
      </c>
      <c r="BH390" s="39">
        <v>0</v>
      </c>
      <c r="BI390" s="39">
        <v>0.53</v>
      </c>
      <c r="BJ390" s="39">
        <v>0.47</v>
      </c>
      <c r="BK390" s="39">
        <v>0.42</v>
      </c>
      <c r="BL390" s="39">
        <v>0.57999999999999996</v>
      </c>
      <c r="BM390" s="39">
        <v>0.16</v>
      </c>
      <c r="BN390" s="39">
        <v>0.21</v>
      </c>
      <c r="BO390" s="39">
        <v>0.16</v>
      </c>
      <c r="BP390" s="39">
        <v>0.74</v>
      </c>
      <c r="BQ390" s="39">
        <v>0.57999999999999996</v>
      </c>
      <c r="BR390" s="39">
        <v>0.26</v>
      </c>
      <c r="BS390" s="39">
        <v>0.21</v>
      </c>
      <c r="BT390" s="39">
        <v>0.26</v>
      </c>
      <c r="BU390" s="39">
        <v>0.57999999999999996</v>
      </c>
      <c r="BV390" s="39">
        <v>0.21</v>
      </c>
      <c r="BW390" s="39">
        <v>0.21</v>
      </c>
      <c r="BX390" s="39">
        <v>0.26</v>
      </c>
      <c r="BY390" s="39">
        <v>0.21</v>
      </c>
      <c r="BZ390" s="39">
        <v>0.16</v>
      </c>
      <c r="CA390" s="39">
        <v>0.26</v>
      </c>
      <c r="CB390" s="39">
        <v>0.21</v>
      </c>
      <c r="CC390" s="39">
        <v>0.26</v>
      </c>
      <c r="CD390" s="39">
        <v>0.27</v>
      </c>
      <c r="CE390" s="39">
        <v>0.35</v>
      </c>
      <c r="CF390" s="39">
        <v>0.26</v>
      </c>
    </row>
    <row r="391" spans="1:84" x14ac:dyDescent="0.25">
      <c r="A391" s="31" t="str">
        <f t="shared" si="6"/>
        <v>ESC MUL DURVAL SILVA5º anoB</v>
      </c>
      <c r="B391" s="31" t="s">
        <v>342</v>
      </c>
      <c r="C391" s="31" t="s">
        <v>343</v>
      </c>
      <c r="D391" s="31" t="s">
        <v>554</v>
      </c>
      <c r="E391" s="31" t="s">
        <v>217</v>
      </c>
      <c r="F391" s="31" t="s">
        <v>100</v>
      </c>
      <c r="G391" s="42">
        <v>18</v>
      </c>
      <c r="H391" s="42">
        <v>18</v>
      </c>
      <c r="I391" s="42">
        <v>16</v>
      </c>
      <c r="J391" s="42">
        <v>16</v>
      </c>
      <c r="K391" s="39">
        <v>0.06</v>
      </c>
      <c r="L391" s="39">
        <v>0.33</v>
      </c>
      <c r="M391" s="39">
        <v>0.28000000000000003</v>
      </c>
      <c r="N391" s="39">
        <v>0.33</v>
      </c>
      <c r="O391" s="39">
        <v>0.56000000000000005</v>
      </c>
      <c r="P391" s="39">
        <v>0.22</v>
      </c>
      <c r="Q391" s="39">
        <v>0.56000000000000005</v>
      </c>
      <c r="R391" s="39">
        <v>0.22</v>
      </c>
      <c r="S391" s="39">
        <v>0.44</v>
      </c>
      <c r="T391" s="39">
        <v>0.28000000000000003</v>
      </c>
      <c r="U391" s="39">
        <v>0.61</v>
      </c>
      <c r="V391" s="39">
        <v>0.06</v>
      </c>
      <c r="W391" s="39">
        <v>0.39</v>
      </c>
      <c r="X391" s="39">
        <v>0.5</v>
      </c>
      <c r="Y391" s="39">
        <v>0.44</v>
      </c>
      <c r="Z391" s="39">
        <v>0.33</v>
      </c>
      <c r="AA391" s="39">
        <v>0.5</v>
      </c>
      <c r="AB391" s="39">
        <v>0.44</v>
      </c>
      <c r="AC391" s="39">
        <v>0.22</v>
      </c>
      <c r="AD391" s="39">
        <v>0.5</v>
      </c>
      <c r="AE391" s="39">
        <v>0.61</v>
      </c>
      <c r="AF391" s="39">
        <v>0.67</v>
      </c>
      <c r="AG391" s="39">
        <v>0.17</v>
      </c>
      <c r="AH391" s="39">
        <v>0.11</v>
      </c>
      <c r="AI391" s="39">
        <v>0.39</v>
      </c>
      <c r="AJ391" s="39">
        <v>0.33</v>
      </c>
      <c r="AK391" s="39">
        <v>0.44</v>
      </c>
      <c r="AL391" s="39">
        <v>0.44</v>
      </c>
      <c r="AM391" s="39">
        <v>0.61</v>
      </c>
      <c r="AN391" s="39">
        <v>0.11</v>
      </c>
      <c r="AO391" s="39">
        <v>0.22</v>
      </c>
      <c r="AP391" s="39">
        <v>0.06</v>
      </c>
      <c r="AQ391" s="39">
        <v>0.44</v>
      </c>
      <c r="AR391" s="39">
        <v>0.28000000000000003</v>
      </c>
      <c r="AS391" s="39">
        <v>0.44</v>
      </c>
      <c r="AT391" s="39">
        <v>0.17</v>
      </c>
      <c r="AU391" s="39">
        <v>0.33</v>
      </c>
      <c r="AV391" s="39">
        <v>0.22</v>
      </c>
      <c r="AW391" s="39">
        <v>0</v>
      </c>
      <c r="AX391" s="39">
        <v>0.33</v>
      </c>
      <c r="AY391" s="39">
        <v>0.17</v>
      </c>
      <c r="AZ391" s="39">
        <v>0.11</v>
      </c>
      <c r="BA391" s="39">
        <v>0.17</v>
      </c>
      <c r="BB391" s="39">
        <v>0.56000000000000005</v>
      </c>
      <c r="BC391" s="39">
        <v>0.17</v>
      </c>
      <c r="BD391" s="39">
        <v>0.56000000000000005</v>
      </c>
      <c r="BE391" s="39">
        <v>0.17</v>
      </c>
      <c r="BF391" s="39">
        <v>0.28000000000000003</v>
      </c>
      <c r="BG391" s="39">
        <v>0.22</v>
      </c>
      <c r="BH391" s="39">
        <v>0.06</v>
      </c>
      <c r="BI391" s="39">
        <v>0.44</v>
      </c>
      <c r="BJ391" s="39">
        <v>0.44</v>
      </c>
      <c r="BK391" s="39">
        <v>0.61</v>
      </c>
      <c r="BL391" s="39">
        <v>0.44</v>
      </c>
      <c r="BM391" s="39">
        <v>0.22</v>
      </c>
      <c r="BN391" s="39">
        <v>0</v>
      </c>
      <c r="BO391" s="39">
        <v>0.06</v>
      </c>
      <c r="BP391" s="39">
        <v>0.61</v>
      </c>
      <c r="BQ391" s="39">
        <v>0.5</v>
      </c>
      <c r="BR391" s="39">
        <v>0.44</v>
      </c>
      <c r="BS391" s="39">
        <v>0.17</v>
      </c>
      <c r="BT391" s="39">
        <v>0.11</v>
      </c>
      <c r="BU391" s="39">
        <v>0.67</v>
      </c>
      <c r="BV391" s="39">
        <v>0.17</v>
      </c>
      <c r="BW391" s="39">
        <v>0.33</v>
      </c>
      <c r="BX391" s="39">
        <v>0.11</v>
      </c>
      <c r="BY391" s="39">
        <v>0.22</v>
      </c>
      <c r="BZ391" s="39">
        <v>0.17</v>
      </c>
      <c r="CA391" s="39">
        <v>0.28000000000000003</v>
      </c>
      <c r="CB391" s="39">
        <v>0.11</v>
      </c>
      <c r="CC391" s="39">
        <v>0.36</v>
      </c>
      <c r="CD391" s="39">
        <v>0.32</v>
      </c>
      <c r="CE391" s="39">
        <v>0.31</v>
      </c>
      <c r="CF391" s="39">
        <v>0.23</v>
      </c>
    </row>
    <row r="392" spans="1:84" x14ac:dyDescent="0.25">
      <c r="A392" s="31" t="str">
        <f t="shared" si="6"/>
        <v>ESC MUL DURVAL SILVA5º anoC</v>
      </c>
      <c r="B392" s="31" t="s">
        <v>342</v>
      </c>
      <c r="C392" s="31" t="s">
        <v>343</v>
      </c>
      <c r="D392" s="31" t="s">
        <v>554</v>
      </c>
      <c r="E392" s="31" t="s">
        <v>217</v>
      </c>
      <c r="F392" s="31" t="s">
        <v>102</v>
      </c>
      <c r="G392" s="42">
        <v>14</v>
      </c>
      <c r="H392" s="42">
        <v>14</v>
      </c>
      <c r="I392" s="42">
        <v>15</v>
      </c>
      <c r="J392" s="42">
        <v>15</v>
      </c>
      <c r="K392" s="39">
        <v>0.73</v>
      </c>
      <c r="L392" s="39">
        <v>0.33</v>
      </c>
      <c r="M392" s="39">
        <v>0.27</v>
      </c>
      <c r="N392" s="39">
        <v>0.4</v>
      </c>
      <c r="O392" s="39">
        <v>0.67</v>
      </c>
      <c r="P392" s="39">
        <v>0.2</v>
      </c>
      <c r="Q392" s="39">
        <v>0.53</v>
      </c>
      <c r="R392" s="39">
        <v>0.4</v>
      </c>
      <c r="S392" s="39">
        <v>0.67</v>
      </c>
      <c r="T392" s="39">
        <v>0.4</v>
      </c>
      <c r="U392" s="39">
        <v>0.33</v>
      </c>
      <c r="V392" s="39">
        <v>0.13</v>
      </c>
      <c r="W392" s="39">
        <v>0.47</v>
      </c>
      <c r="X392" s="39">
        <v>0.33</v>
      </c>
      <c r="Y392" s="39">
        <v>0.4</v>
      </c>
      <c r="Z392" s="39">
        <v>0.13</v>
      </c>
      <c r="AA392" s="39">
        <v>0.4</v>
      </c>
      <c r="AB392" s="39">
        <v>7.0000000000000007E-2</v>
      </c>
      <c r="AC392" s="39">
        <v>0.4</v>
      </c>
      <c r="AD392" s="39">
        <v>0.6</v>
      </c>
      <c r="AE392" s="39">
        <v>0.73</v>
      </c>
      <c r="AF392" s="39">
        <v>0.73</v>
      </c>
      <c r="AG392" s="39">
        <v>0.13</v>
      </c>
      <c r="AH392" s="39">
        <v>0.2</v>
      </c>
      <c r="AI392" s="39">
        <v>0.33</v>
      </c>
      <c r="AJ392" s="39">
        <v>0.27</v>
      </c>
      <c r="AK392" s="39">
        <v>0.67</v>
      </c>
      <c r="AL392" s="39">
        <v>0.6</v>
      </c>
      <c r="AM392" s="39">
        <v>0.47</v>
      </c>
      <c r="AN392" s="39">
        <v>7.0000000000000007E-2</v>
      </c>
      <c r="AO392" s="39">
        <v>0.4</v>
      </c>
      <c r="AP392" s="39">
        <v>0.2</v>
      </c>
      <c r="AQ392" s="39">
        <v>0.2</v>
      </c>
      <c r="AR392" s="39">
        <v>0.2</v>
      </c>
      <c r="AS392" s="39">
        <v>0.67</v>
      </c>
      <c r="AT392" s="39">
        <v>0.33</v>
      </c>
      <c r="AU392" s="39">
        <v>0.2</v>
      </c>
      <c r="AV392" s="39">
        <v>0.4</v>
      </c>
      <c r="AW392" s="39">
        <v>0.33</v>
      </c>
      <c r="AX392" s="39">
        <v>0.27</v>
      </c>
      <c r="AY392" s="39">
        <v>0.13</v>
      </c>
      <c r="AZ392" s="39">
        <v>0.2</v>
      </c>
      <c r="BA392" s="39">
        <v>7.0000000000000007E-2</v>
      </c>
      <c r="BB392" s="39">
        <v>0.8</v>
      </c>
      <c r="BC392" s="39">
        <v>0.33</v>
      </c>
      <c r="BD392" s="39">
        <v>0.47</v>
      </c>
      <c r="BE392" s="39">
        <v>0.93</v>
      </c>
      <c r="BF392" s="39">
        <v>0.33</v>
      </c>
      <c r="BG392" s="39">
        <v>0.13</v>
      </c>
      <c r="BH392" s="39">
        <v>7.0000000000000007E-2</v>
      </c>
      <c r="BI392" s="39">
        <v>0.53</v>
      </c>
      <c r="BJ392" s="39">
        <v>0.33</v>
      </c>
      <c r="BK392" s="39">
        <v>0.53</v>
      </c>
      <c r="BL392" s="39">
        <v>0.53</v>
      </c>
      <c r="BM392" s="39">
        <v>0.47</v>
      </c>
      <c r="BN392" s="39">
        <v>0.6</v>
      </c>
      <c r="BO392" s="39">
        <v>0</v>
      </c>
      <c r="BP392" s="39">
        <v>0.53</v>
      </c>
      <c r="BQ392" s="39">
        <v>0.33</v>
      </c>
      <c r="BR392" s="39">
        <v>0.4</v>
      </c>
      <c r="BS392" s="39">
        <v>7.0000000000000007E-2</v>
      </c>
      <c r="BT392" s="39">
        <v>0.2</v>
      </c>
      <c r="BU392" s="39">
        <v>0.53</v>
      </c>
      <c r="BV392" s="39">
        <v>0.53</v>
      </c>
      <c r="BW392" s="39">
        <v>0</v>
      </c>
      <c r="BX392" s="39">
        <v>0.27</v>
      </c>
      <c r="BY392" s="39">
        <v>0.27</v>
      </c>
      <c r="BZ392" s="39">
        <v>0.13</v>
      </c>
      <c r="CA392" s="39">
        <v>0.13</v>
      </c>
      <c r="CB392" s="39">
        <v>7.0000000000000007E-2</v>
      </c>
      <c r="CC392" s="39">
        <v>0.39</v>
      </c>
      <c r="CD392" s="39">
        <v>0.37</v>
      </c>
      <c r="CE392" s="39">
        <v>0.39</v>
      </c>
      <c r="CF392" s="39">
        <v>0.22</v>
      </c>
    </row>
    <row r="393" spans="1:84" x14ac:dyDescent="0.25">
      <c r="A393" s="31" t="str">
        <f t="shared" si="6"/>
        <v>ESC MUL DURVAL SILVA5º anoD</v>
      </c>
      <c r="B393" s="31" t="s">
        <v>342</v>
      </c>
      <c r="C393" s="31" t="s">
        <v>343</v>
      </c>
      <c r="D393" s="31" t="s">
        <v>554</v>
      </c>
      <c r="E393" s="31" t="s">
        <v>217</v>
      </c>
      <c r="F393" s="31" t="s">
        <v>103</v>
      </c>
      <c r="G393" s="42">
        <v>12</v>
      </c>
      <c r="H393" s="42">
        <v>12</v>
      </c>
      <c r="I393" s="42">
        <v>12</v>
      </c>
      <c r="J393" s="42">
        <v>12</v>
      </c>
      <c r="K393" s="39">
        <v>0.17</v>
      </c>
      <c r="L393" s="39">
        <v>0.33</v>
      </c>
      <c r="M393" s="39">
        <v>0.17</v>
      </c>
      <c r="N393" s="39">
        <v>0.08</v>
      </c>
      <c r="O393" s="39">
        <v>0.5</v>
      </c>
      <c r="P393" s="39">
        <v>0.08</v>
      </c>
      <c r="Q393" s="39">
        <v>0.08</v>
      </c>
      <c r="R393" s="39">
        <v>0.25</v>
      </c>
      <c r="S393" s="39">
        <v>0.25</v>
      </c>
      <c r="T393" s="39">
        <v>0</v>
      </c>
      <c r="U393" s="39">
        <v>0.25</v>
      </c>
      <c r="V393" s="39">
        <v>0.25</v>
      </c>
      <c r="W393" s="39">
        <v>0.42</v>
      </c>
      <c r="X393" s="39">
        <v>0.5</v>
      </c>
      <c r="Y393" s="39">
        <v>0.33</v>
      </c>
      <c r="Z393" s="39">
        <v>0.25</v>
      </c>
      <c r="AA393" s="39">
        <v>0.57999999999999996</v>
      </c>
      <c r="AB393" s="39">
        <v>0.08</v>
      </c>
      <c r="AC393" s="39">
        <v>0.25</v>
      </c>
      <c r="AD393" s="39">
        <v>0.25</v>
      </c>
      <c r="AE393" s="39">
        <v>0.25</v>
      </c>
      <c r="AF393" s="39">
        <v>0.42</v>
      </c>
      <c r="AG393" s="39">
        <v>0.17</v>
      </c>
      <c r="AH393" s="39">
        <v>0.08</v>
      </c>
      <c r="AI393" s="39">
        <v>0.57999999999999996</v>
      </c>
      <c r="AJ393" s="39">
        <v>0.33</v>
      </c>
      <c r="AK393" s="39">
        <v>0.5</v>
      </c>
      <c r="AL393" s="39">
        <v>0.42</v>
      </c>
      <c r="AM393" s="39">
        <v>0.42</v>
      </c>
      <c r="AN393" s="39">
        <v>0.42</v>
      </c>
      <c r="AO393" s="39">
        <v>0.17</v>
      </c>
      <c r="AP393" s="39">
        <v>0.08</v>
      </c>
      <c r="AQ393" s="39">
        <v>0.33</v>
      </c>
      <c r="AR393" s="39">
        <v>0.25</v>
      </c>
      <c r="AS393" s="39">
        <v>0.17</v>
      </c>
      <c r="AT393" s="39">
        <v>0.25</v>
      </c>
      <c r="AU393" s="39">
        <v>0.42</v>
      </c>
      <c r="AV393" s="39">
        <v>0.25</v>
      </c>
      <c r="AW393" s="39">
        <v>0</v>
      </c>
      <c r="AX393" s="39">
        <v>0.17</v>
      </c>
      <c r="AY393" s="39">
        <v>0.08</v>
      </c>
      <c r="AZ393" s="39">
        <v>0.25</v>
      </c>
      <c r="BA393" s="39">
        <v>0.08</v>
      </c>
      <c r="BB393" s="39">
        <v>0.57999999999999996</v>
      </c>
      <c r="BC393" s="39">
        <v>0.25</v>
      </c>
      <c r="BD393" s="39">
        <v>0.5</v>
      </c>
      <c r="BE393" s="39">
        <v>0.75</v>
      </c>
      <c r="BF393" s="39">
        <v>0.67</v>
      </c>
      <c r="BG393" s="39">
        <v>0.17</v>
      </c>
      <c r="BH393" s="39">
        <v>0</v>
      </c>
      <c r="BI393" s="39">
        <v>0.5</v>
      </c>
      <c r="BJ393" s="39">
        <v>0.25</v>
      </c>
      <c r="BK393" s="39">
        <v>0.67</v>
      </c>
      <c r="BL393" s="39">
        <v>0.33</v>
      </c>
      <c r="BM393" s="39">
        <v>0.25</v>
      </c>
      <c r="BN393" s="39">
        <v>0.25</v>
      </c>
      <c r="BO393" s="39">
        <v>0.25</v>
      </c>
      <c r="BP393" s="39">
        <v>0.25</v>
      </c>
      <c r="BQ393" s="39">
        <v>0.57999999999999996</v>
      </c>
      <c r="BR393" s="39">
        <v>0.42</v>
      </c>
      <c r="BS393" s="39">
        <v>0.17</v>
      </c>
      <c r="BT393" s="39">
        <v>0.08</v>
      </c>
      <c r="BU393" s="39">
        <v>0.42</v>
      </c>
      <c r="BV393" s="39">
        <v>0.33</v>
      </c>
      <c r="BW393" s="39">
        <v>0.25</v>
      </c>
      <c r="BX393" s="39">
        <v>0.17</v>
      </c>
      <c r="BY393" s="39">
        <v>0.25</v>
      </c>
      <c r="BZ393" s="39">
        <v>0.25</v>
      </c>
      <c r="CA393" s="39">
        <v>0.33</v>
      </c>
      <c r="CB393" s="39">
        <v>0.08</v>
      </c>
      <c r="CC393" s="39">
        <v>0.25</v>
      </c>
      <c r="CD393" s="39">
        <v>0.28000000000000003</v>
      </c>
      <c r="CE393" s="39">
        <v>0.35</v>
      </c>
      <c r="CF393" s="39">
        <v>0.23</v>
      </c>
    </row>
    <row r="394" spans="1:84" x14ac:dyDescent="0.25">
      <c r="A394" s="31" t="str">
        <f t="shared" si="6"/>
        <v>ESCOLA MUNICIPAL BRICIO LUAN QUEIROZ DIVINO5º ano5º ANO "A"</v>
      </c>
      <c r="B394" s="31" t="s">
        <v>280</v>
      </c>
      <c r="C394" s="31" t="s">
        <v>283</v>
      </c>
      <c r="D394" s="31" t="s">
        <v>285</v>
      </c>
      <c r="E394" s="31" t="s">
        <v>217</v>
      </c>
      <c r="F394" s="31" t="s">
        <v>123</v>
      </c>
      <c r="G394" s="43">
        <v>19</v>
      </c>
      <c r="H394" s="43">
        <v>19</v>
      </c>
      <c r="I394" s="43">
        <v>19</v>
      </c>
      <c r="J394" s="43">
        <v>19</v>
      </c>
      <c r="K394" s="39">
        <v>0.26</v>
      </c>
      <c r="L394" s="39">
        <v>0.16</v>
      </c>
      <c r="M394" s="39">
        <v>0.21</v>
      </c>
      <c r="N394" s="39">
        <v>0.26</v>
      </c>
      <c r="O394" s="39">
        <v>0.26</v>
      </c>
      <c r="P394" s="39">
        <v>0.11</v>
      </c>
      <c r="Q394" s="39">
        <v>0.05</v>
      </c>
      <c r="R394" s="39">
        <v>0.32</v>
      </c>
      <c r="S394" s="39">
        <v>0.21</v>
      </c>
      <c r="T394" s="39">
        <v>0.53</v>
      </c>
      <c r="U394" s="39">
        <v>0.47</v>
      </c>
      <c r="V394" s="39">
        <v>0.16</v>
      </c>
      <c r="W394" s="39">
        <v>0.32</v>
      </c>
      <c r="X394" s="39">
        <v>0.42</v>
      </c>
      <c r="Y394" s="39">
        <v>0.47</v>
      </c>
      <c r="Z394" s="39">
        <v>0.37</v>
      </c>
      <c r="AA394" s="39">
        <v>0.42</v>
      </c>
      <c r="AB394" s="39">
        <v>0.37</v>
      </c>
      <c r="AC394" s="39">
        <v>0.11</v>
      </c>
      <c r="AD394" s="39">
        <v>0.57999999999999996</v>
      </c>
      <c r="AE394" s="39">
        <v>0.32</v>
      </c>
      <c r="AF394" s="39">
        <v>0.42</v>
      </c>
      <c r="AG394" s="39">
        <v>0.32</v>
      </c>
      <c r="AH394" s="39">
        <v>0.16</v>
      </c>
      <c r="AI394" s="39">
        <v>0.16</v>
      </c>
      <c r="AJ394" s="39">
        <v>0.42</v>
      </c>
      <c r="AK394" s="39">
        <v>0.47</v>
      </c>
      <c r="AL394" s="39">
        <v>0.26</v>
      </c>
      <c r="AM394" s="39">
        <v>0.26</v>
      </c>
      <c r="AN394" s="39">
        <v>0.37</v>
      </c>
      <c r="AO394" s="39">
        <v>0.37</v>
      </c>
      <c r="AP394" s="39">
        <v>0.21</v>
      </c>
      <c r="AQ394" s="39">
        <v>0.63</v>
      </c>
      <c r="AR394" s="39">
        <v>0.47</v>
      </c>
      <c r="AS394" s="39">
        <v>0.32</v>
      </c>
      <c r="AT394" s="39">
        <v>0.21</v>
      </c>
      <c r="AU394" s="39">
        <v>0.26</v>
      </c>
      <c r="AV394" s="39">
        <v>0.26</v>
      </c>
      <c r="AW394" s="39">
        <v>0.16</v>
      </c>
      <c r="AX394" s="39">
        <v>0.42</v>
      </c>
      <c r="AY394" s="39">
        <v>0.37</v>
      </c>
      <c r="AZ394" s="39">
        <v>0.37</v>
      </c>
      <c r="BA394" s="39">
        <v>0.21</v>
      </c>
      <c r="BB394" s="39">
        <v>0.47</v>
      </c>
      <c r="BC394" s="39">
        <v>0.47</v>
      </c>
      <c r="BD394" s="39">
        <v>0.57999999999999996</v>
      </c>
      <c r="BE394" s="39">
        <v>0.68</v>
      </c>
      <c r="BF394" s="39">
        <v>0.16</v>
      </c>
      <c r="BG394" s="39">
        <v>0.37</v>
      </c>
      <c r="BH394" s="39">
        <v>0.21</v>
      </c>
      <c r="BI394" s="39">
        <v>0.37</v>
      </c>
      <c r="BJ394" s="39">
        <v>0.37</v>
      </c>
      <c r="BK394" s="39">
        <v>0.37</v>
      </c>
      <c r="BL394" s="39">
        <v>0.37</v>
      </c>
      <c r="BM394" s="39">
        <v>0.57999999999999996</v>
      </c>
      <c r="BN394" s="39">
        <v>0.37</v>
      </c>
      <c r="BO394" s="39">
        <v>0.37</v>
      </c>
      <c r="BP394" s="39">
        <v>0.68</v>
      </c>
      <c r="BQ394" s="39">
        <v>0.53</v>
      </c>
      <c r="BR394" s="39">
        <v>0.26</v>
      </c>
      <c r="BS394" s="39">
        <v>0.47</v>
      </c>
      <c r="BT394" s="39">
        <v>0.16</v>
      </c>
      <c r="BU394" s="39">
        <v>0.53</v>
      </c>
      <c r="BV394" s="39">
        <v>0.47</v>
      </c>
      <c r="BW394" s="39">
        <v>0.21</v>
      </c>
      <c r="BX394" s="39">
        <v>0.26</v>
      </c>
      <c r="BY394" s="39">
        <v>0.21</v>
      </c>
      <c r="BZ394" s="39">
        <v>0.11</v>
      </c>
      <c r="CA394" s="39">
        <v>0.37</v>
      </c>
      <c r="CB394" s="39">
        <v>0.05</v>
      </c>
      <c r="CC394" s="39">
        <v>0.3</v>
      </c>
      <c r="CD394" s="39">
        <v>0.32</v>
      </c>
      <c r="CE394" s="39">
        <v>0.41</v>
      </c>
      <c r="CF394" s="39">
        <v>0.28000000000000003</v>
      </c>
    </row>
    <row r="395" spans="1:84" x14ac:dyDescent="0.25">
      <c r="A395" s="31" t="str">
        <f t="shared" si="6"/>
        <v>ESC MUL ANTONIO JOSE R FILHO5º anoA</v>
      </c>
      <c r="B395" s="31" t="s">
        <v>92</v>
      </c>
      <c r="C395" s="31" t="s">
        <v>356</v>
      </c>
      <c r="D395" s="31" t="s">
        <v>357</v>
      </c>
      <c r="E395" s="31" t="s">
        <v>217</v>
      </c>
      <c r="F395" s="31" t="s">
        <v>87</v>
      </c>
      <c r="G395" s="42">
        <v>18</v>
      </c>
      <c r="H395" s="42">
        <v>18</v>
      </c>
      <c r="I395" s="42">
        <v>18</v>
      </c>
      <c r="J395" s="42">
        <v>18</v>
      </c>
      <c r="K395" s="39">
        <v>0.17</v>
      </c>
      <c r="L395" s="39">
        <v>0.17</v>
      </c>
      <c r="M395" s="39">
        <v>0.11</v>
      </c>
      <c r="N395" s="39">
        <v>0.11</v>
      </c>
      <c r="O395" s="39">
        <v>0.39</v>
      </c>
      <c r="P395" s="39">
        <v>0.06</v>
      </c>
      <c r="Q395" s="39">
        <v>0.44</v>
      </c>
      <c r="R395" s="39">
        <v>0.44</v>
      </c>
      <c r="S395" s="39">
        <v>0.22</v>
      </c>
      <c r="T395" s="39">
        <v>0.28000000000000003</v>
      </c>
      <c r="U395" s="39">
        <v>0.28000000000000003</v>
      </c>
      <c r="V395" s="39">
        <v>0.33</v>
      </c>
      <c r="W395" s="39">
        <v>0.39</v>
      </c>
      <c r="X395" s="39">
        <v>0.72</v>
      </c>
      <c r="Y395" s="39">
        <v>0.33</v>
      </c>
      <c r="Z395" s="39">
        <v>0.33</v>
      </c>
      <c r="AA395" s="39">
        <v>0.39</v>
      </c>
      <c r="AB395" s="39">
        <v>0.28000000000000003</v>
      </c>
      <c r="AC395" s="39">
        <v>0.39</v>
      </c>
      <c r="AD395" s="39">
        <v>0.44</v>
      </c>
      <c r="AE395" s="39">
        <v>0.39</v>
      </c>
      <c r="AF395" s="39">
        <v>0.67</v>
      </c>
      <c r="AG395" s="39">
        <v>0.39</v>
      </c>
      <c r="AH395" s="39">
        <v>0.28000000000000003</v>
      </c>
      <c r="AI395" s="39">
        <v>0.39</v>
      </c>
      <c r="AJ395" s="39">
        <v>0.39</v>
      </c>
      <c r="AK395" s="39">
        <v>0.56000000000000005</v>
      </c>
      <c r="AL395" s="39">
        <v>0.56000000000000005</v>
      </c>
      <c r="AM395" s="39">
        <v>0.5</v>
      </c>
      <c r="AN395" s="39">
        <v>0.33</v>
      </c>
      <c r="AO395" s="39">
        <v>0.33</v>
      </c>
      <c r="AP395" s="39">
        <v>0.11</v>
      </c>
      <c r="AQ395" s="39">
        <v>0.33</v>
      </c>
      <c r="AR395" s="39">
        <v>0.28000000000000003</v>
      </c>
      <c r="AS395" s="39">
        <v>0.72</v>
      </c>
      <c r="AT395" s="39">
        <v>0.06</v>
      </c>
      <c r="AU395" s="39">
        <v>0.17</v>
      </c>
      <c r="AV395" s="39">
        <v>0.22</v>
      </c>
      <c r="AW395" s="39">
        <v>0.17</v>
      </c>
      <c r="AX395" s="39">
        <v>0.39</v>
      </c>
      <c r="AY395" s="39">
        <v>0.28000000000000003</v>
      </c>
      <c r="AZ395" s="39">
        <v>0.28000000000000003</v>
      </c>
      <c r="BA395" s="39">
        <v>0.28000000000000003</v>
      </c>
      <c r="BB395" s="39">
        <v>0.72</v>
      </c>
      <c r="BC395" s="39">
        <v>0.17</v>
      </c>
      <c r="BD395" s="39">
        <v>0.5</v>
      </c>
      <c r="BE395" s="39">
        <v>0.5</v>
      </c>
      <c r="BF395" s="39">
        <v>0.56000000000000005</v>
      </c>
      <c r="BG395" s="39">
        <v>0.56000000000000005</v>
      </c>
      <c r="BH395" s="39">
        <v>0.22</v>
      </c>
      <c r="BI395" s="39">
        <v>0.67</v>
      </c>
      <c r="BJ395" s="39">
        <v>0.17</v>
      </c>
      <c r="BK395" s="39">
        <v>0.44</v>
      </c>
      <c r="BL395" s="39">
        <v>0.61</v>
      </c>
      <c r="BM395" s="39">
        <v>0.56000000000000005</v>
      </c>
      <c r="BN395" s="39">
        <v>0.5</v>
      </c>
      <c r="BO395" s="39">
        <v>0.33</v>
      </c>
      <c r="BP395" s="39">
        <v>0.67</v>
      </c>
      <c r="BQ395" s="39">
        <v>0.39</v>
      </c>
      <c r="BR395" s="39">
        <v>0.17</v>
      </c>
      <c r="BS395" s="39">
        <v>0.33</v>
      </c>
      <c r="BT395" s="39">
        <v>0.17</v>
      </c>
      <c r="BU395" s="39">
        <v>0.61</v>
      </c>
      <c r="BV395" s="39">
        <v>0.39</v>
      </c>
      <c r="BW395" s="39">
        <v>0.11</v>
      </c>
      <c r="BX395" s="39">
        <v>0.22</v>
      </c>
      <c r="BY395" s="39">
        <v>0.5</v>
      </c>
      <c r="BZ395" s="39">
        <v>0.39</v>
      </c>
      <c r="CA395" s="39">
        <v>0.33</v>
      </c>
      <c r="CB395" s="39">
        <v>0.5</v>
      </c>
      <c r="CC395" s="39">
        <v>0.31</v>
      </c>
      <c r="CD395" s="39">
        <v>0.36</v>
      </c>
      <c r="CE395" s="39">
        <v>0.43</v>
      </c>
      <c r="CF395" s="39">
        <v>0.36</v>
      </c>
    </row>
    <row r="396" spans="1:84" x14ac:dyDescent="0.25">
      <c r="A396" s="31" t="str">
        <f t="shared" si="6"/>
        <v>ESC MUL ANTONIO JOSE R FILHO5º anoB</v>
      </c>
      <c r="B396" s="31" t="s">
        <v>92</v>
      </c>
      <c r="C396" s="31" t="s">
        <v>356</v>
      </c>
      <c r="D396" s="31" t="s">
        <v>357</v>
      </c>
      <c r="E396" s="31" t="s">
        <v>217</v>
      </c>
      <c r="F396" s="31" t="s">
        <v>100</v>
      </c>
      <c r="G396" s="42">
        <v>11</v>
      </c>
      <c r="H396" s="42">
        <v>11</v>
      </c>
      <c r="I396" s="42">
        <v>11</v>
      </c>
      <c r="J396" s="42">
        <v>11</v>
      </c>
      <c r="K396" s="39">
        <v>0.18</v>
      </c>
      <c r="L396" s="39">
        <v>0.18</v>
      </c>
      <c r="M396" s="39">
        <v>0.09</v>
      </c>
      <c r="N396" s="39">
        <v>0.09</v>
      </c>
      <c r="O396" s="39">
        <v>0.64</v>
      </c>
      <c r="P396" s="39">
        <v>0.18</v>
      </c>
      <c r="Q396" s="39">
        <v>0</v>
      </c>
      <c r="R396" s="39">
        <v>0.55000000000000004</v>
      </c>
      <c r="S396" s="39">
        <v>0.18</v>
      </c>
      <c r="T396" s="39">
        <v>0.45</v>
      </c>
      <c r="U396" s="39">
        <v>0.64</v>
      </c>
      <c r="V396" s="39">
        <v>0.18</v>
      </c>
      <c r="W396" s="39">
        <v>0.27</v>
      </c>
      <c r="X396" s="39">
        <v>0.55000000000000004</v>
      </c>
      <c r="Y396" s="39">
        <v>0.55000000000000004</v>
      </c>
      <c r="Z396" s="39">
        <v>0.27</v>
      </c>
      <c r="AA396" s="39">
        <v>0.18</v>
      </c>
      <c r="AB396" s="39">
        <v>0.18</v>
      </c>
      <c r="AC396" s="39">
        <v>0.55000000000000004</v>
      </c>
      <c r="AD396" s="39">
        <v>0.55000000000000004</v>
      </c>
      <c r="AE396" s="39">
        <v>0.18</v>
      </c>
      <c r="AF396" s="39">
        <v>0.45</v>
      </c>
      <c r="AG396" s="39">
        <v>0.09</v>
      </c>
      <c r="AH396" s="39">
        <v>0.27</v>
      </c>
      <c r="AI396" s="39">
        <v>0.45</v>
      </c>
      <c r="AJ396" s="39">
        <v>0.36</v>
      </c>
      <c r="AK396" s="39">
        <v>0.18</v>
      </c>
      <c r="AL396" s="39">
        <v>0.55000000000000004</v>
      </c>
      <c r="AM396" s="39">
        <v>0.27</v>
      </c>
      <c r="AN396" s="39">
        <v>0.18</v>
      </c>
      <c r="AO396" s="39">
        <v>0.27</v>
      </c>
      <c r="AP396" s="39">
        <v>0.36</v>
      </c>
      <c r="AQ396" s="39">
        <v>0.36</v>
      </c>
      <c r="AR396" s="39">
        <v>0.36</v>
      </c>
      <c r="AS396" s="39">
        <v>0.36</v>
      </c>
      <c r="AT396" s="39">
        <v>0.18</v>
      </c>
      <c r="AU396" s="39">
        <v>0.36</v>
      </c>
      <c r="AV396" s="39">
        <v>0.18</v>
      </c>
      <c r="AW396" s="39">
        <v>0.18</v>
      </c>
      <c r="AX396" s="39">
        <v>0.36</v>
      </c>
      <c r="AY396" s="39">
        <v>0.09</v>
      </c>
      <c r="AZ396" s="39">
        <v>0.27</v>
      </c>
      <c r="BA396" s="39">
        <v>0</v>
      </c>
      <c r="BB396" s="39">
        <v>0.64</v>
      </c>
      <c r="BC396" s="39">
        <v>0.18</v>
      </c>
      <c r="BD396" s="39">
        <v>0.45</v>
      </c>
      <c r="BE396" s="39">
        <v>0.73</v>
      </c>
      <c r="BF396" s="39">
        <v>0.82</v>
      </c>
      <c r="BG396" s="39">
        <v>0.45</v>
      </c>
      <c r="BH396" s="39">
        <v>0</v>
      </c>
      <c r="BI396" s="39">
        <v>0.36</v>
      </c>
      <c r="BJ396" s="39">
        <v>0</v>
      </c>
      <c r="BK396" s="39">
        <v>0.73</v>
      </c>
      <c r="BL396" s="39">
        <v>0.64</v>
      </c>
      <c r="BM396" s="39">
        <v>0.45</v>
      </c>
      <c r="BN396" s="39">
        <v>0.18</v>
      </c>
      <c r="BO396" s="39">
        <v>0.36</v>
      </c>
      <c r="BP396" s="39">
        <v>0.55000000000000004</v>
      </c>
      <c r="BQ396" s="39">
        <v>0.73</v>
      </c>
      <c r="BR396" s="39">
        <v>0.73</v>
      </c>
      <c r="BS396" s="39">
        <v>0</v>
      </c>
      <c r="BT396" s="39">
        <v>0.09</v>
      </c>
      <c r="BU396" s="39">
        <v>0.91</v>
      </c>
      <c r="BV396" s="39">
        <v>0.64</v>
      </c>
      <c r="BW396" s="39">
        <v>0.18</v>
      </c>
      <c r="BX396" s="39">
        <v>0.36</v>
      </c>
      <c r="BY396" s="39">
        <v>0.36</v>
      </c>
      <c r="BZ396" s="39">
        <v>0.45</v>
      </c>
      <c r="CA396" s="39">
        <v>0.36</v>
      </c>
      <c r="CB396" s="39">
        <v>0.36</v>
      </c>
      <c r="CC396" s="39">
        <v>0.32</v>
      </c>
      <c r="CD396" s="39">
        <v>0.3</v>
      </c>
      <c r="CE396" s="39">
        <v>0.42</v>
      </c>
      <c r="CF396" s="39">
        <v>0.37</v>
      </c>
    </row>
    <row r="397" spans="1:84" x14ac:dyDescent="0.25">
      <c r="A397" s="31" t="str">
        <f t="shared" si="6"/>
        <v>ESC MUL PADRE JOSIMO5º anounica</v>
      </c>
      <c r="B397" s="31" t="s">
        <v>92</v>
      </c>
      <c r="C397" s="31" t="s">
        <v>93</v>
      </c>
      <c r="D397" s="31" t="s">
        <v>94</v>
      </c>
      <c r="E397" s="31" t="s">
        <v>217</v>
      </c>
      <c r="F397" s="31" t="s">
        <v>381</v>
      </c>
      <c r="G397" s="42">
        <v>7</v>
      </c>
      <c r="H397" s="42">
        <v>7</v>
      </c>
      <c r="I397" s="42">
        <v>7</v>
      </c>
      <c r="J397" s="42">
        <v>7</v>
      </c>
      <c r="K397" s="39">
        <v>0.14000000000000001</v>
      </c>
      <c r="L397" s="39">
        <v>0.14000000000000001</v>
      </c>
      <c r="M397" s="39">
        <v>0.28999999999999998</v>
      </c>
      <c r="N397" s="39">
        <v>0.14000000000000001</v>
      </c>
      <c r="O397" s="39">
        <v>0.14000000000000001</v>
      </c>
      <c r="P397" s="39">
        <v>0</v>
      </c>
      <c r="Q397" s="39">
        <v>0.43</v>
      </c>
      <c r="R397" s="39">
        <v>0.14000000000000001</v>
      </c>
      <c r="S397" s="39">
        <v>0.28999999999999998</v>
      </c>
      <c r="T397" s="39">
        <v>0.86</v>
      </c>
      <c r="U397" s="39">
        <v>0</v>
      </c>
      <c r="V397" s="39">
        <v>0.43</v>
      </c>
      <c r="W397" s="39">
        <v>0.14000000000000001</v>
      </c>
      <c r="X397" s="39">
        <v>0.28999999999999998</v>
      </c>
      <c r="Y397" s="39">
        <v>0.28999999999999998</v>
      </c>
      <c r="Z397" s="39">
        <v>0</v>
      </c>
      <c r="AA397" s="39">
        <v>0.71</v>
      </c>
      <c r="AB397" s="39">
        <v>0.28999999999999998</v>
      </c>
      <c r="AC397" s="39">
        <v>0.28999999999999998</v>
      </c>
      <c r="AD397" s="39">
        <v>0.14000000000000001</v>
      </c>
      <c r="AE397" s="39">
        <v>0.56999999999999995</v>
      </c>
      <c r="AF397" s="39">
        <v>0.43</v>
      </c>
      <c r="AG397" s="39">
        <v>0.14000000000000001</v>
      </c>
      <c r="AH397" s="39">
        <v>0.14000000000000001</v>
      </c>
      <c r="AI397" s="39">
        <v>0.28999999999999998</v>
      </c>
      <c r="AJ397" s="39">
        <v>0.28999999999999998</v>
      </c>
      <c r="AK397" s="39">
        <v>0.43</v>
      </c>
      <c r="AL397" s="39">
        <v>0.14000000000000001</v>
      </c>
      <c r="AM397" s="39">
        <v>0.43</v>
      </c>
      <c r="AN397" s="39">
        <v>0.14000000000000001</v>
      </c>
      <c r="AO397" s="39">
        <v>0.14000000000000001</v>
      </c>
      <c r="AP397" s="39">
        <v>0</v>
      </c>
      <c r="AQ397" s="39">
        <v>0</v>
      </c>
      <c r="AR397" s="39">
        <v>0.56999999999999995</v>
      </c>
      <c r="AS397" s="39">
        <v>0</v>
      </c>
      <c r="AT397" s="39">
        <v>0.14000000000000001</v>
      </c>
      <c r="AU397" s="39">
        <v>0.14000000000000001</v>
      </c>
      <c r="AV397" s="39">
        <v>0.14000000000000001</v>
      </c>
      <c r="AW397" s="39">
        <v>0.56999999999999995</v>
      </c>
      <c r="AX397" s="39">
        <v>0.28999999999999998</v>
      </c>
      <c r="AY397" s="39">
        <v>0.14000000000000001</v>
      </c>
      <c r="AZ397" s="39">
        <v>0</v>
      </c>
      <c r="BA397" s="39">
        <v>0.28999999999999998</v>
      </c>
      <c r="BB397" s="39">
        <v>0.14000000000000001</v>
      </c>
      <c r="BC397" s="39">
        <v>0.14000000000000001</v>
      </c>
      <c r="BD397" s="39">
        <v>0.56999999999999995</v>
      </c>
      <c r="BE397" s="39">
        <v>0.43</v>
      </c>
      <c r="BF397" s="39">
        <v>0.28999999999999998</v>
      </c>
      <c r="BG397" s="39">
        <v>0.43</v>
      </c>
      <c r="BH397" s="39">
        <v>0</v>
      </c>
      <c r="BI397" s="39">
        <v>0.28999999999999998</v>
      </c>
      <c r="BJ397" s="39">
        <v>0.43</v>
      </c>
      <c r="BK397" s="39">
        <v>0.43</v>
      </c>
      <c r="BL397" s="39">
        <v>0.28999999999999998</v>
      </c>
      <c r="BM397" s="39">
        <v>0.56999999999999995</v>
      </c>
      <c r="BN397" s="39">
        <v>0.14000000000000001</v>
      </c>
      <c r="BO397" s="39">
        <v>0</v>
      </c>
      <c r="BP397" s="39">
        <v>0.56999999999999995</v>
      </c>
      <c r="BQ397" s="39">
        <v>0.28999999999999998</v>
      </c>
      <c r="BR397" s="39">
        <v>0.43</v>
      </c>
      <c r="BS397" s="39">
        <v>0.14000000000000001</v>
      </c>
      <c r="BT397" s="39">
        <v>0.14000000000000001</v>
      </c>
      <c r="BU397" s="39">
        <v>0.56999999999999995</v>
      </c>
      <c r="BV397" s="39">
        <v>0</v>
      </c>
      <c r="BW397" s="39">
        <v>0.71</v>
      </c>
      <c r="BX397" s="39">
        <v>0.43</v>
      </c>
      <c r="BY397" s="39">
        <v>0.43</v>
      </c>
      <c r="BZ397" s="39">
        <v>0.28999999999999998</v>
      </c>
      <c r="CA397" s="39">
        <v>0</v>
      </c>
      <c r="CB397" s="39">
        <v>0.14000000000000001</v>
      </c>
      <c r="CC397" s="39">
        <v>0.26</v>
      </c>
      <c r="CD397" s="39">
        <v>0.25</v>
      </c>
      <c r="CE397" s="39">
        <v>0.28999999999999998</v>
      </c>
      <c r="CF397" s="39">
        <v>0.28999999999999998</v>
      </c>
    </row>
    <row r="398" spans="1:84" x14ac:dyDescent="0.25">
      <c r="A398" s="31" t="str">
        <f t="shared" si="6"/>
        <v>ESCOLA MUNICIPAL DOM CORNELIO CHIZZINI5º anoA</v>
      </c>
      <c r="B398" s="31" t="s">
        <v>78</v>
      </c>
      <c r="C398" s="31" t="s">
        <v>158</v>
      </c>
      <c r="D398" s="31" t="s">
        <v>159</v>
      </c>
      <c r="E398" s="31" t="s">
        <v>217</v>
      </c>
      <c r="F398" s="31" t="s">
        <v>87</v>
      </c>
      <c r="G398" s="42">
        <v>31</v>
      </c>
      <c r="H398" s="42">
        <v>31</v>
      </c>
      <c r="I398" s="42">
        <v>31</v>
      </c>
      <c r="J398" s="42">
        <v>31</v>
      </c>
      <c r="K398" s="39">
        <v>0.16</v>
      </c>
      <c r="L398" s="39">
        <v>0.19</v>
      </c>
      <c r="M398" s="39">
        <v>0.26</v>
      </c>
      <c r="N398" s="39">
        <v>0.19</v>
      </c>
      <c r="O398" s="39">
        <v>0.42</v>
      </c>
      <c r="P398" s="39">
        <v>0.1</v>
      </c>
      <c r="Q398" s="39">
        <v>0.26</v>
      </c>
      <c r="R398" s="39">
        <v>0.39</v>
      </c>
      <c r="S398" s="39">
        <v>0.23</v>
      </c>
      <c r="T398" s="39">
        <v>0.32</v>
      </c>
      <c r="U398" s="39">
        <v>0.45</v>
      </c>
      <c r="V398" s="39">
        <v>0.32</v>
      </c>
      <c r="W398" s="39">
        <v>0.19</v>
      </c>
      <c r="X398" s="39">
        <v>0.39</v>
      </c>
      <c r="Y398" s="39">
        <v>0.35</v>
      </c>
      <c r="Z398" s="39">
        <v>0.35</v>
      </c>
      <c r="AA398" s="39">
        <v>0.42</v>
      </c>
      <c r="AB398" s="39">
        <v>0.23</v>
      </c>
      <c r="AC398" s="39">
        <v>0.35</v>
      </c>
      <c r="AD398" s="39">
        <v>0.48</v>
      </c>
      <c r="AE398" s="39">
        <v>0.39</v>
      </c>
      <c r="AF398" s="39">
        <v>0.52</v>
      </c>
      <c r="AG398" s="39">
        <v>0.23</v>
      </c>
      <c r="AH398" s="39">
        <v>0.32</v>
      </c>
      <c r="AI398" s="39">
        <v>0.42</v>
      </c>
      <c r="AJ398" s="39">
        <v>0.32</v>
      </c>
      <c r="AK398" s="39">
        <v>0.45</v>
      </c>
      <c r="AL398" s="39">
        <v>0.28999999999999998</v>
      </c>
      <c r="AM398" s="39">
        <v>0.39</v>
      </c>
      <c r="AN398" s="39">
        <v>0.19</v>
      </c>
      <c r="AO398" s="39">
        <v>0.23</v>
      </c>
      <c r="AP398" s="39">
        <v>0.19</v>
      </c>
      <c r="AQ398" s="39">
        <v>0.42</v>
      </c>
      <c r="AR398" s="39">
        <v>0.35</v>
      </c>
      <c r="AS398" s="39">
        <v>0.42</v>
      </c>
      <c r="AT398" s="39">
        <v>0.19</v>
      </c>
      <c r="AU398" s="39">
        <v>0.28999999999999998</v>
      </c>
      <c r="AV398" s="39">
        <v>0.26</v>
      </c>
      <c r="AW398" s="39">
        <v>0.23</v>
      </c>
      <c r="AX398" s="39">
        <v>0.32</v>
      </c>
      <c r="AY398" s="39">
        <v>0.28999999999999998</v>
      </c>
      <c r="AZ398" s="39">
        <v>0.35</v>
      </c>
      <c r="BA398" s="39">
        <v>0.26</v>
      </c>
      <c r="BB398" s="39">
        <v>0.55000000000000004</v>
      </c>
      <c r="BC398" s="39">
        <v>0.42</v>
      </c>
      <c r="BD398" s="39">
        <v>0.45</v>
      </c>
      <c r="BE398" s="39">
        <v>0.39</v>
      </c>
      <c r="BF398" s="39">
        <v>0.52</v>
      </c>
      <c r="BG398" s="39">
        <v>0.19</v>
      </c>
      <c r="BH398" s="39">
        <v>0.19</v>
      </c>
      <c r="BI398" s="39">
        <v>0.57999999999999996</v>
      </c>
      <c r="BJ398" s="39">
        <v>0.28999999999999998</v>
      </c>
      <c r="BK398" s="39">
        <v>0.42</v>
      </c>
      <c r="BL398" s="39">
        <v>0.55000000000000004</v>
      </c>
      <c r="BM398" s="39">
        <v>0.39</v>
      </c>
      <c r="BN398" s="39">
        <v>0.32</v>
      </c>
      <c r="BO398" s="39">
        <v>0.19</v>
      </c>
      <c r="BP398" s="39">
        <v>0.48</v>
      </c>
      <c r="BQ398" s="39">
        <v>0.28999999999999998</v>
      </c>
      <c r="BR398" s="39">
        <v>0.32</v>
      </c>
      <c r="BS398" s="39">
        <v>0.23</v>
      </c>
      <c r="BT398" s="39">
        <v>0.26</v>
      </c>
      <c r="BU398" s="39">
        <v>0.42</v>
      </c>
      <c r="BV398" s="39">
        <v>0.28999999999999998</v>
      </c>
      <c r="BW398" s="39">
        <v>0.26</v>
      </c>
      <c r="BX398" s="39">
        <v>0.16</v>
      </c>
      <c r="BY398" s="39">
        <v>0.19</v>
      </c>
      <c r="BZ398" s="39">
        <v>0.23</v>
      </c>
      <c r="CA398" s="39">
        <v>0.16</v>
      </c>
      <c r="CB398" s="39">
        <v>0.16</v>
      </c>
      <c r="CC398" s="39">
        <v>0.3</v>
      </c>
      <c r="CD398" s="39">
        <v>0.32</v>
      </c>
      <c r="CE398" s="39">
        <v>0.37</v>
      </c>
      <c r="CF398" s="39">
        <v>0.24</v>
      </c>
    </row>
    <row r="399" spans="1:84" x14ac:dyDescent="0.25">
      <c r="A399" s="31" t="str">
        <f t="shared" si="6"/>
        <v>ESC MUNICIPAL PROFESSOR PARDAL5º anoTURMA B</v>
      </c>
      <c r="B399" s="31" t="s">
        <v>166</v>
      </c>
      <c r="C399" s="31" t="s">
        <v>192</v>
      </c>
      <c r="D399" s="31" t="s">
        <v>195</v>
      </c>
      <c r="E399" s="31" t="s">
        <v>217</v>
      </c>
      <c r="F399" s="31" t="s">
        <v>130</v>
      </c>
      <c r="G399" s="42">
        <v>21</v>
      </c>
      <c r="H399" s="42">
        <v>21</v>
      </c>
      <c r="I399" s="42">
        <v>21</v>
      </c>
      <c r="J399" s="42">
        <v>21</v>
      </c>
      <c r="K399" s="39">
        <v>0.76</v>
      </c>
      <c r="L399" s="39">
        <v>0.81</v>
      </c>
      <c r="M399" s="39">
        <v>0.14000000000000001</v>
      </c>
      <c r="N399" s="39">
        <v>0.14000000000000001</v>
      </c>
      <c r="O399" s="39">
        <v>0.81</v>
      </c>
      <c r="P399" s="39">
        <v>0.71</v>
      </c>
      <c r="Q399" s="39">
        <v>0.76</v>
      </c>
      <c r="R399" s="39">
        <v>0.62</v>
      </c>
      <c r="S399" s="39">
        <v>0.76</v>
      </c>
      <c r="T399" s="39">
        <v>0.81</v>
      </c>
      <c r="U399" s="39">
        <v>0.52</v>
      </c>
      <c r="V399" s="39">
        <v>0.81</v>
      </c>
      <c r="W399" s="39">
        <v>0.9</v>
      </c>
      <c r="X399" s="39">
        <v>0.76</v>
      </c>
      <c r="Y399" s="39">
        <v>0.9</v>
      </c>
      <c r="Z399" s="39">
        <v>0.95</v>
      </c>
      <c r="AA399" s="39">
        <v>0.24</v>
      </c>
      <c r="AB399" s="39">
        <v>0.56999999999999995</v>
      </c>
      <c r="AC399" s="39">
        <v>0.14000000000000001</v>
      </c>
      <c r="AD399" s="39">
        <v>0.76</v>
      </c>
      <c r="AE399" s="39">
        <v>0.38</v>
      </c>
      <c r="AF399" s="39">
        <v>0.48</v>
      </c>
      <c r="AG399" s="39">
        <v>0.19</v>
      </c>
      <c r="AH399" s="39">
        <v>0.05</v>
      </c>
      <c r="AI399" s="39">
        <v>0.62</v>
      </c>
      <c r="AJ399" s="39">
        <v>0.52</v>
      </c>
      <c r="AK399" s="39">
        <v>0.95</v>
      </c>
      <c r="AL399" s="39">
        <v>0.1</v>
      </c>
      <c r="AM399" s="39">
        <v>0.95</v>
      </c>
      <c r="AN399" s="39">
        <v>0.62</v>
      </c>
      <c r="AO399" s="39">
        <v>0.05</v>
      </c>
      <c r="AP399" s="39">
        <v>0.14000000000000001</v>
      </c>
      <c r="AQ399" s="39">
        <v>0.52</v>
      </c>
      <c r="AR399" s="39">
        <v>0.67</v>
      </c>
      <c r="AS399" s="39">
        <v>1</v>
      </c>
      <c r="AT399" s="39">
        <v>0.71</v>
      </c>
      <c r="AU399" s="39">
        <v>0.9</v>
      </c>
      <c r="AV399" s="39">
        <v>0.05</v>
      </c>
      <c r="AW399" s="39">
        <v>0.05</v>
      </c>
      <c r="AX399" s="39">
        <v>0.9</v>
      </c>
      <c r="AY399" s="39">
        <v>0.38</v>
      </c>
      <c r="AZ399" s="39">
        <v>0.33</v>
      </c>
      <c r="BA399" s="39">
        <v>0.19</v>
      </c>
      <c r="BB399" s="39">
        <v>0.56999999999999995</v>
      </c>
      <c r="BC399" s="39">
        <v>0.38</v>
      </c>
      <c r="BD399" s="39">
        <v>0.56999999999999995</v>
      </c>
      <c r="BE399" s="39">
        <v>0.71</v>
      </c>
      <c r="BF399" s="39">
        <v>0.62</v>
      </c>
      <c r="BG399" s="39">
        <v>0.48</v>
      </c>
      <c r="BH399" s="39">
        <v>0.1</v>
      </c>
      <c r="BI399" s="39">
        <v>0.56999999999999995</v>
      </c>
      <c r="BJ399" s="39">
        <v>0.56999999999999995</v>
      </c>
      <c r="BK399" s="39">
        <v>0.38</v>
      </c>
      <c r="BL399" s="39">
        <v>0.38</v>
      </c>
      <c r="BM399" s="39">
        <v>0.43</v>
      </c>
      <c r="BN399" s="39">
        <v>0.52</v>
      </c>
      <c r="BO399" s="39">
        <v>0.1</v>
      </c>
      <c r="BP399" s="39">
        <v>0.48</v>
      </c>
      <c r="BQ399" s="39">
        <v>0.43</v>
      </c>
      <c r="BR399" s="39">
        <v>0.43</v>
      </c>
      <c r="BS399" s="39">
        <v>0.24</v>
      </c>
      <c r="BT399" s="39">
        <v>0.1</v>
      </c>
      <c r="BU399" s="39">
        <v>0.71</v>
      </c>
      <c r="BV399" s="39">
        <v>0.52</v>
      </c>
      <c r="BW399" s="39">
        <v>0.24</v>
      </c>
      <c r="BX399" s="39">
        <v>0.14000000000000001</v>
      </c>
      <c r="BY399" s="39">
        <v>0.24</v>
      </c>
      <c r="BZ399" s="39">
        <v>0.05</v>
      </c>
      <c r="CA399" s="39">
        <v>0.19</v>
      </c>
      <c r="CB399" s="39">
        <v>0.14000000000000001</v>
      </c>
      <c r="CC399" s="39">
        <v>0.65</v>
      </c>
      <c r="CD399" s="39">
        <v>0.49</v>
      </c>
      <c r="CE399" s="39">
        <v>0.43</v>
      </c>
      <c r="CF399" s="39">
        <v>0.26</v>
      </c>
    </row>
    <row r="400" spans="1:84" x14ac:dyDescent="0.25">
      <c r="A400" s="31" t="str">
        <f t="shared" si="6"/>
        <v>ESCOLA MUNICIPAL ALTO DA BOA VISTA II5º anoB</v>
      </c>
      <c r="B400" s="31" t="s">
        <v>92</v>
      </c>
      <c r="C400" s="31" t="s">
        <v>611</v>
      </c>
      <c r="D400" s="31" t="s">
        <v>552</v>
      </c>
      <c r="E400" s="31" t="s">
        <v>217</v>
      </c>
      <c r="F400" s="31" t="s">
        <v>100</v>
      </c>
      <c r="G400" s="42">
        <v>18</v>
      </c>
      <c r="H400" s="42">
        <v>18</v>
      </c>
      <c r="I400" s="42">
        <v>18</v>
      </c>
      <c r="J400" s="42">
        <v>18</v>
      </c>
      <c r="K400" s="39">
        <v>0</v>
      </c>
      <c r="L400" s="39">
        <v>0.22</v>
      </c>
      <c r="M400" s="39">
        <v>0.22</v>
      </c>
      <c r="N400" s="39">
        <v>0.22</v>
      </c>
      <c r="O400" s="39">
        <v>0.28000000000000003</v>
      </c>
      <c r="P400" s="39">
        <v>0.06</v>
      </c>
      <c r="Q400" s="39">
        <v>0.22</v>
      </c>
      <c r="R400" s="39">
        <v>0.28000000000000003</v>
      </c>
      <c r="S400" s="39">
        <v>0.28000000000000003</v>
      </c>
      <c r="T400" s="39">
        <v>0.56000000000000005</v>
      </c>
      <c r="U400" s="39">
        <v>0.56000000000000005</v>
      </c>
      <c r="V400" s="39">
        <v>0.56000000000000005</v>
      </c>
      <c r="W400" s="39">
        <v>0.06</v>
      </c>
      <c r="X400" s="39">
        <v>0.44</v>
      </c>
      <c r="Y400" s="39">
        <v>0.17</v>
      </c>
      <c r="Z400" s="39">
        <v>0.11</v>
      </c>
      <c r="AA400" s="39">
        <v>0.44</v>
      </c>
      <c r="AB400" s="39">
        <v>0.33</v>
      </c>
      <c r="AC400" s="39">
        <v>0.33</v>
      </c>
      <c r="AD400" s="39">
        <v>0.56000000000000005</v>
      </c>
      <c r="AE400" s="39">
        <v>0.5</v>
      </c>
      <c r="AF400" s="39">
        <v>0.72</v>
      </c>
      <c r="AG400" s="39">
        <v>0.11</v>
      </c>
      <c r="AH400" s="39">
        <v>0.22</v>
      </c>
      <c r="AI400" s="39">
        <v>0.5</v>
      </c>
      <c r="AJ400" s="39">
        <v>0.56000000000000005</v>
      </c>
      <c r="AK400" s="39">
        <v>0.67</v>
      </c>
      <c r="AL400" s="39">
        <v>0.44</v>
      </c>
      <c r="AM400" s="39">
        <v>0.5</v>
      </c>
      <c r="AN400" s="39">
        <v>0.33</v>
      </c>
      <c r="AO400" s="39">
        <v>0.06</v>
      </c>
      <c r="AP400" s="39">
        <v>0.11</v>
      </c>
      <c r="AQ400" s="39">
        <v>0.44</v>
      </c>
      <c r="AR400" s="39">
        <v>0.17</v>
      </c>
      <c r="AS400" s="39">
        <v>0.56000000000000005</v>
      </c>
      <c r="AT400" s="39">
        <v>0.17</v>
      </c>
      <c r="AU400" s="39">
        <v>0.28000000000000003</v>
      </c>
      <c r="AV400" s="39">
        <v>0.39</v>
      </c>
      <c r="AW400" s="39">
        <v>0.28000000000000003</v>
      </c>
      <c r="AX400" s="39">
        <v>0.17</v>
      </c>
      <c r="AY400" s="39">
        <v>0.22</v>
      </c>
      <c r="AZ400" s="39">
        <v>0.28000000000000003</v>
      </c>
      <c r="BA400" s="39">
        <v>0.11</v>
      </c>
      <c r="BB400" s="39">
        <v>0.61</v>
      </c>
      <c r="BC400" s="39">
        <v>0.17</v>
      </c>
      <c r="BD400" s="39">
        <v>0.67</v>
      </c>
      <c r="BE400" s="39">
        <v>0.33</v>
      </c>
      <c r="BF400" s="39">
        <v>0.61</v>
      </c>
      <c r="BG400" s="39">
        <v>0.39</v>
      </c>
      <c r="BH400" s="39">
        <v>0</v>
      </c>
      <c r="BI400" s="39">
        <v>0.56000000000000005</v>
      </c>
      <c r="BJ400" s="39">
        <v>0.39</v>
      </c>
      <c r="BK400" s="39">
        <v>0.5</v>
      </c>
      <c r="BL400" s="39">
        <v>0.61</v>
      </c>
      <c r="BM400" s="39">
        <v>0.33</v>
      </c>
      <c r="BN400" s="39">
        <v>0.22</v>
      </c>
      <c r="BO400" s="39">
        <v>0.17</v>
      </c>
      <c r="BP400" s="39">
        <v>0.78</v>
      </c>
      <c r="BQ400" s="39">
        <v>0.5</v>
      </c>
      <c r="BR400" s="39">
        <v>0.33</v>
      </c>
      <c r="BS400" s="39">
        <v>0.22</v>
      </c>
      <c r="BT400" s="39">
        <v>0.33</v>
      </c>
      <c r="BU400" s="39">
        <v>0.56000000000000005</v>
      </c>
      <c r="BV400" s="39">
        <v>0.22</v>
      </c>
      <c r="BW400" s="39">
        <v>0.17</v>
      </c>
      <c r="BX400" s="39">
        <v>0.44</v>
      </c>
      <c r="BY400" s="39">
        <v>0.33</v>
      </c>
      <c r="BZ400" s="39">
        <v>0.5</v>
      </c>
      <c r="CA400" s="39">
        <v>0.17</v>
      </c>
      <c r="CB400" s="39">
        <v>0.06</v>
      </c>
      <c r="CC400" s="39">
        <v>0.28999999999999998</v>
      </c>
      <c r="CD400" s="39">
        <v>0.36</v>
      </c>
      <c r="CE400" s="39">
        <v>0.39</v>
      </c>
      <c r="CF400" s="39">
        <v>0.3</v>
      </c>
    </row>
    <row r="401" spans="1:84" x14ac:dyDescent="0.25">
      <c r="A401" s="31" t="str">
        <f t="shared" si="6"/>
        <v>ESCOLA MUNICIPAL RURAL MENINO JESUS5º anoUNICA</v>
      </c>
      <c r="B401" s="31" t="s">
        <v>342</v>
      </c>
      <c r="C401" s="31" t="s">
        <v>593</v>
      </c>
      <c r="D401" s="31" t="s">
        <v>456</v>
      </c>
      <c r="E401" s="31" t="s">
        <v>217</v>
      </c>
      <c r="F401" s="31" t="s">
        <v>95</v>
      </c>
      <c r="G401" s="42">
        <v>15</v>
      </c>
      <c r="H401" s="42">
        <v>15</v>
      </c>
      <c r="I401" s="42">
        <v>17</v>
      </c>
      <c r="J401" s="42">
        <v>17</v>
      </c>
      <c r="K401" s="39">
        <v>0</v>
      </c>
      <c r="L401" s="39">
        <v>0.06</v>
      </c>
      <c r="M401" s="39">
        <v>0.11</v>
      </c>
      <c r="N401" s="39">
        <v>0.22</v>
      </c>
      <c r="O401" s="39">
        <v>0.44</v>
      </c>
      <c r="P401" s="39">
        <v>0.06</v>
      </c>
      <c r="Q401" s="39">
        <v>0.33</v>
      </c>
      <c r="R401" s="39">
        <v>0.28000000000000003</v>
      </c>
      <c r="S401" s="39">
        <v>0.28000000000000003</v>
      </c>
      <c r="T401" s="39">
        <v>0.22</v>
      </c>
      <c r="U401" s="39">
        <v>0.44</v>
      </c>
      <c r="V401" s="39">
        <v>0.22</v>
      </c>
      <c r="W401" s="39">
        <v>0.22</v>
      </c>
      <c r="X401" s="39">
        <v>0.67</v>
      </c>
      <c r="Y401" s="39">
        <v>0.61</v>
      </c>
      <c r="Z401" s="39">
        <v>0.28000000000000003</v>
      </c>
      <c r="AA401" s="39">
        <v>0.11</v>
      </c>
      <c r="AB401" s="39">
        <v>0.06</v>
      </c>
      <c r="AC401" s="39">
        <v>0.33</v>
      </c>
      <c r="AD401" s="39">
        <v>0.39</v>
      </c>
      <c r="AE401" s="39">
        <v>0.72</v>
      </c>
      <c r="AF401" s="39">
        <v>0.5</v>
      </c>
      <c r="AG401" s="39">
        <v>0.11</v>
      </c>
      <c r="AH401" s="39">
        <v>0.11</v>
      </c>
      <c r="AI401" s="39">
        <v>0.22</v>
      </c>
      <c r="AJ401" s="39">
        <v>0.44</v>
      </c>
      <c r="AK401" s="39">
        <v>0.44</v>
      </c>
      <c r="AL401" s="39">
        <v>0.67</v>
      </c>
      <c r="AM401" s="39">
        <v>0.28000000000000003</v>
      </c>
      <c r="AN401" s="39">
        <v>0.11</v>
      </c>
      <c r="AO401" s="39">
        <v>0.17</v>
      </c>
      <c r="AP401" s="39">
        <v>0</v>
      </c>
      <c r="AQ401" s="39">
        <v>0.22</v>
      </c>
      <c r="AR401" s="39">
        <v>0.17</v>
      </c>
      <c r="AS401" s="39">
        <v>0.72</v>
      </c>
      <c r="AT401" s="39">
        <v>0.11</v>
      </c>
      <c r="AU401" s="39">
        <v>0</v>
      </c>
      <c r="AV401" s="39">
        <v>0.39</v>
      </c>
      <c r="AW401" s="39">
        <v>0.28000000000000003</v>
      </c>
      <c r="AX401" s="39">
        <v>0.33</v>
      </c>
      <c r="AY401" s="39">
        <v>0</v>
      </c>
      <c r="AZ401" s="39">
        <v>0.11</v>
      </c>
      <c r="BA401" s="39">
        <v>0</v>
      </c>
      <c r="BB401" s="39">
        <v>0.5</v>
      </c>
      <c r="BC401" s="39">
        <v>0.28000000000000003</v>
      </c>
      <c r="BD401" s="39">
        <v>0.61</v>
      </c>
      <c r="BE401" s="39">
        <v>0.67</v>
      </c>
      <c r="BF401" s="39">
        <v>0.61</v>
      </c>
      <c r="BG401" s="39">
        <v>0.28000000000000003</v>
      </c>
      <c r="BH401" s="39">
        <v>0.17</v>
      </c>
      <c r="BI401" s="39">
        <v>0.61</v>
      </c>
      <c r="BJ401" s="39">
        <v>0.28000000000000003</v>
      </c>
      <c r="BK401" s="39">
        <v>0.67</v>
      </c>
      <c r="BL401" s="39">
        <v>0.5</v>
      </c>
      <c r="BM401" s="39">
        <v>0.5</v>
      </c>
      <c r="BN401" s="39">
        <v>0.17</v>
      </c>
      <c r="BO401" s="39">
        <v>0.11</v>
      </c>
      <c r="BP401" s="39">
        <v>0.67</v>
      </c>
      <c r="BQ401" s="39">
        <v>0.28000000000000003</v>
      </c>
      <c r="BR401" s="39">
        <v>0.22</v>
      </c>
      <c r="BS401" s="39">
        <v>0.11</v>
      </c>
      <c r="BT401" s="39">
        <v>0.06</v>
      </c>
      <c r="BU401" s="39">
        <v>0.39</v>
      </c>
      <c r="BV401" s="39">
        <v>0.44</v>
      </c>
      <c r="BW401" s="39">
        <v>0.39</v>
      </c>
      <c r="BX401" s="39">
        <v>0.33</v>
      </c>
      <c r="BY401" s="39">
        <v>0.61</v>
      </c>
      <c r="BZ401" s="39">
        <v>0.33</v>
      </c>
      <c r="CA401" s="39">
        <v>0.17</v>
      </c>
      <c r="CB401" s="39">
        <v>0.17</v>
      </c>
      <c r="CC401" s="39">
        <v>0.27</v>
      </c>
      <c r="CD401" s="39">
        <v>0.3</v>
      </c>
      <c r="CE401" s="39">
        <v>0.36</v>
      </c>
      <c r="CF401" s="39">
        <v>0.3</v>
      </c>
    </row>
    <row r="402" spans="1:84" x14ac:dyDescent="0.25">
      <c r="A402" s="31" t="str">
        <f t="shared" si="6"/>
        <v>ESCOLA MUNICIPAL GENESIO GOMES5º ano5º ANO A</v>
      </c>
      <c r="B402" s="31" t="s">
        <v>166</v>
      </c>
      <c r="C402" s="31" t="s">
        <v>192</v>
      </c>
      <c r="D402" s="31" t="s">
        <v>197</v>
      </c>
      <c r="E402" s="31" t="s">
        <v>217</v>
      </c>
      <c r="F402" s="31" t="s">
        <v>114</v>
      </c>
      <c r="G402" s="42">
        <v>16</v>
      </c>
      <c r="H402" s="42">
        <v>16</v>
      </c>
      <c r="I402" s="42">
        <v>16</v>
      </c>
      <c r="J402" s="42">
        <v>16</v>
      </c>
      <c r="K402" s="39">
        <v>0.06</v>
      </c>
      <c r="L402" s="39">
        <v>0.56000000000000005</v>
      </c>
      <c r="M402" s="39">
        <v>0.13</v>
      </c>
      <c r="N402" s="39">
        <v>0.25</v>
      </c>
      <c r="O402" s="39">
        <v>0.06</v>
      </c>
      <c r="P402" s="39">
        <v>0.06</v>
      </c>
      <c r="Q402" s="39">
        <v>0.06</v>
      </c>
      <c r="R402" s="39">
        <v>0.38</v>
      </c>
      <c r="S402" s="39">
        <v>0.94</v>
      </c>
      <c r="T402" s="39">
        <v>0.69</v>
      </c>
      <c r="U402" s="39">
        <v>0.81</v>
      </c>
      <c r="V402" s="39">
        <v>0.31</v>
      </c>
      <c r="W402" s="39">
        <v>0.75</v>
      </c>
      <c r="X402" s="39">
        <v>0.38</v>
      </c>
      <c r="Y402" s="39">
        <v>0.69</v>
      </c>
      <c r="Z402" s="39">
        <v>0</v>
      </c>
      <c r="AA402" s="39">
        <v>0.5</v>
      </c>
      <c r="AB402" s="39">
        <v>0.63</v>
      </c>
      <c r="AC402" s="39">
        <v>0.31</v>
      </c>
      <c r="AD402" s="39">
        <v>0.5</v>
      </c>
      <c r="AE402" s="39">
        <v>0.63</v>
      </c>
      <c r="AF402" s="39">
        <v>0.5</v>
      </c>
      <c r="AG402" s="39">
        <v>0.31</v>
      </c>
      <c r="AH402" s="39">
        <v>0.06</v>
      </c>
      <c r="AI402" s="39">
        <v>0.31</v>
      </c>
      <c r="AJ402" s="39">
        <v>0.88</v>
      </c>
      <c r="AK402" s="39">
        <v>0.56000000000000005</v>
      </c>
      <c r="AL402" s="39">
        <v>0.06</v>
      </c>
      <c r="AM402" s="39">
        <v>0.25</v>
      </c>
      <c r="AN402" s="39">
        <v>0.38</v>
      </c>
      <c r="AO402" s="39">
        <v>0.06</v>
      </c>
      <c r="AP402" s="39">
        <v>0</v>
      </c>
      <c r="AQ402" s="39">
        <v>0.75</v>
      </c>
      <c r="AR402" s="39">
        <v>0.13</v>
      </c>
      <c r="AS402" s="39">
        <v>0.69</v>
      </c>
      <c r="AT402" s="39">
        <v>0.5</v>
      </c>
      <c r="AU402" s="39">
        <v>0.5</v>
      </c>
      <c r="AV402" s="39">
        <v>0.56000000000000005</v>
      </c>
      <c r="AW402" s="39">
        <v>0.25</v>
      </c>
      <c r="AX402" s="39">
        <v>0.31</v>
      </c>
      <c r="AY402" s="39">
        <v>0.13</v>
      </c>
      <c r="AZ402" s="39">
        <v>0.5</v>
      </c>
      <c r="BA402" s="39">
        <v>0.88</v>
      </c>
      <c r="BB402" s="39">
        <v>0.75</v>
      </c>
      <c r="BC402" s="39">
        <v>0.19</v>
      </c>
      <c r="BD402" s="39">
        <v>0.75</v>
      </c>
      <c r="BE402" s="39">
        <v>0.94</v>
      </c>
      <c r="BF402" s="39">
        <v>0.06</v>
      </c>
      <c r="BG402" s="39">
        <v>0.88</v>
      </c>
      <c r="BH402" s="39">
        <v>0.06</v>
      </c>
      <c r="BI402" s="39">
        <v>0.94</v>
      </c>
      <c r="BJ402" s="39">
        <v>0</v>
      </c>
      <c r="BK402" s="39">
        <v>0.81</v>
      </c>
      <c r="BL402" s="39">
        <v>0.88</v>
      </c>
      <c r="BM402" s="39">
        <v>0.88</v>
      </c>
      <c r="BN402" s="39">
        <v>0.75</v>
      </c>
      <c r="BO402" s="39">
        <v>0</v>
      </c>
      <c r="BP402" s="39">
        <v>0.94</v>
      </c>
      <c r="BQ402" s="39">
        <v>0.75</v>
      </c>
      <c r="BR402" s="39">
        <v>0.06</v>
      </c>
      <c r="BS402" s="39">
        <v>0</v>
      </c>
      <c r="BT402" s="39">
        <v>0.13</v>
      </c>
      <c r="BU402" s="39">
        <v>0.81</v>
      </c>
      <c r="BV402" s="39">
        <v>0</v>
      </c>
      <c r="BW402" s="39">
        <v>0.75</v>
      </c>
      <c r="BX402" s="39">
        <v>0</v>
      </c>
      <c r="BY402" s="39">
        <v>0.69</v>
      </c>
      <c r="BZ402" s="39">
        <v>0.06</v>
      </c>
      <c r="CA402" s="39">
        <v>0</v>
      </c>
      <c r="CB402" s="39">
        <v>0.06</v>
      </c>
      <c r="CC402" s="39">
        <v>0.4</v>
      </c>
      <c r="CD402" s="39">
        <v>0.38</v>
      </c>
      <c r="CE402" s="39">
        <v>0.56000000000000005</v>
      </c>
      <c r="CF402" s="39">
        <v>0.25</v>
      </c>
    </row>
    <row r="403" spans="1:84" x14ac:dyDescent="0.25">
      <c r="A403" s="31" t="str">
        <f t="shared" si="6"/>
        <v>ESC MUL GERALDO DA CUNHA FERREIRA5º anoU</v>
      </c>
      <c r="B403" s="31" t="s">
        <v>78</v>
      </c>
      <c r="C403" s="31" t="s">
        <v>85</v>
      </c>
      <c r="D403" s="31" t="s">
        <v>86</v>
      </c>
      <c r="E403" s="31" t="s">
        <v>217</v>
      </c>
      <c r="F403" s="31" t="s">
        <v>107</v>
      </c>
      <c r="G403" s="42">
        <v>21</v>
      </c>
      <c r="H403" s="42">
        <v>21</v>
      </c>
      <c r="I403" s="42">
        <v>21</v>
      </c>
      <c r="J403" s="42">
        <v>21</v>
      </c>
      <c r="K403" s="39">
        <v>0.24</v>
      </c>
      <c r="L403" s="39">
        <v>0.33</v>
      </c>
      <c r="M403" s="39">
        <v>0.33</v>
      </c>
      <c r="N403" s="39">
        <v>0.24</v>
      </c>
      <c r="O403" s="39">
        <v>0.33</v>
      </c>
      <c r="P403" s="39">
        <v>0.14000000000000001</v>
      </c>
      <c r="Q403" s="39">
        <v>0.1</v>
      </c>
      <c r="R403" s="39">
        <v>0.33</v>
      </c>
      <c r="S403" s="39">
        <v>0.33</v>
      </c>
      <c r="T403" s="39">
        <v>0.56999999999999995</v>
      </c>
      <c r="U403" s="39">
        <v>0.56999999999999995</v>
      </c>
      <c r="V403" s="39">
        <v>0.19</v>
      </c>
      <c r="W403" s="39">
        <v>0.38</v>
      </c>
      <c r="X403" s="39">
        <v>0.48</v>
      </c>
      <c r="Y403" s="39">
        <v>0.24</v>
      </c>
      <c r="Z403" s="39">
        <v>0.24</v>
      </c>
      <c r="AA403" s="39">
        <v>0.67</v>
      </c>
      <c r="AB403" s="39">
        <v>0.38</v>
      </c>
      <c r="AC403" s="39">
        <v>0.33</v>
      </c>
      <c r="AD403" s="39">
        <v>0.52</v>
      </c>
      <c r="AE403" s="39">
        <v>0.33</v>
      </c>
      <c r="AF403" s="39">
        <v>0.52</v>
      </c>
      <c r="AG403" s="39">
        <v>0.14000000000000001</v>
      </c>
      <c r="AH403" s="39">
        <v>0.19</v>
      </c>
      <c r="AI403" s="39">
        <v>0.33</v>
      </c>
      <c r="AJ403" s="39">
        <v>0.28999999999999998</v>
      </c>
      <c r="AK403" s="39">
        <v>0.48</v>
      </c>
      <c r="AL403" s="39">
        <v>0.38</v>
      </c>
      <c r="AM403" s="39">
        <v>0.48</v>
      </c>
      <c r="AN403" s="39">
        <v>0.38</v>
      </c>
      <c r="AO403" s="39">
        <v>0.33</v>
      </c>
      <c r="AP403" s="39">
        <v>0.24</v>
      </c>
      <c r="AQ403" s="39">
        <v>0.38</v>
      </c>
      <c r="AR403" s="39">
        <v>0.19</v>
      </c>
      <c r="AS403" s="39">
        <v>0.62</v>
      </c>
      <c r="AT403" s="39">
        <v>0.33</v>
      </c>
      <c r="AU403" s="39">
        <v>0.28999999999999998</v>
      </c>
      <c r="AV403" s="39">
        <v>0.38</v>
      </c>
      <c r="AW403" s="39">
        <v>0.28999999999999998</v>
      </c>
      <c r="AX403" s="39">
        <v>0.43</v>
      </c>
      <c r="AY403" s="39">
        <v>0.24</v>
      </c>
      <c r="AZ403" s="39">
        <v>0.28999999999999998</v>
      </c>
      <c r="BA403" s="39">
        <v>0.14000000000000001</v>
      </c>
      <c r="BB403" s="39">
        <v>0.76</v>
      </c>
      <c r="BC403" s="39">
        <v>0.19</v>
      </c>
      <c r="BD403" s="39">
        <v>0.67</v>
      </c>
      <c r="BE403" s="39">
        <v>0.81</v>
      </c>
      <c r="BF403" s="39">
        <v>0.43</v>
      </c>
      <c r="BG403" s="39">
        <v>0.28999999999999998</v>
      </c>
      <c r="BH403" s="39">
        <v>0.19</v>
      </c>
      <c r="BI403" s="39">
        <v>0.52</v>
      </c>
      <c r="BJ403" s="39">
        <v>0.19</v>
      </c>
      <c r="BK403" s="39">
        <v>0.43</v>
      </c>
      <c r="BL403" s="39">
        <v>0.38</v>
      </c>
      <c r="BM403" s="39">
        <v>0.38</v>
      </c>
      <c r="BN403" s="39">
        <v>0.38</v>
      </c>
      <c r="BO403" s="39">
        <v>0.05</v>
      </c>
      <c r="BP403" s="39">
        <v>0.67</v>
      </c>
      <c r="BQ403" s="39">
        <v>0.62</v>
      </c>
      <c r="BR403" s="39">
        <v>0.76</v>
      </c>
      <c r="BS403" s="39">
        <v>0.33</v>
      </c>
      <c r="BT403" s="39">
        <v>0.14000000000000001</v>
      </c>
      <c r="BU403" s="39">
        <v>0.71</v>
      </c>
      <c r="BV403" s="39">
        <v>0.19</v>
      </c>
      <c r="BW403" s="39">
        <v>0.19</v>
      </c>
      <c r="BX403" s="39">
        <v>0.28999999999999998</v>
      </c>
      <c r="BY403" s="39">
        <v>0.1</v>
      </c>
      <c r="BZ403" s="39">
        <v>0.24</v>
      </c>
      <c r="CA403" s="39">
        <v>0.28999999999999998</v>
      </c>
      <c r="CB403" s="39">
        <v>0.1</v>
      </c>
      <c r="CC403" s="39">
        <v>0.35</v>
      </c>
      <c r="CD403" s="39">
        <v>0.35</v>
      </c>
      <c r="CE403" s="39">
        <v>0.42</v>
      </c>
      <c r="CF403" s="39">
        <v>0.26</v>
      </c>
    </row>
    <row r="404" spans="1:84" x14ac:dyDescent="0.25">
      <c r="A404" s="31" t="str">
        <f t="shared" si="6"/>
        <v>ESCOLA MUNICIPAL GENESIO GOMES5º anoB</v>
      </c>
      <c r="B404" s="31" t="s">
        <v>166</v>
      </c>
      <c r="C404" s="31" t="s">
        <v>192</v>
      </c>
      <c r="D404" s="31" t="s">
        <v>197</v>
      </c>
      <c r="E404" s="31" t="s">
        <v>217</v>
      </c>
      <c r="F404" s="31" t="s">
        <v>100</v>
      </c>
      <c r="G404" s="43">
        <v>12</v>
      </c>
      <c r="H404" s="43">
        <v>12</v>
      </c>
      <c r="I404" s="43">
        <v>14</v>
      </c>
      <c r="J404" s="43">
        <v>14</v>
      </c>
      <c r="K404" s="39">
        <v>0.79</v>
      </c>
      <c r="L404" s="39">
        <v>0.79</v>
      </c>
      <c r="M404" s="39">
        <v>0.21</v>
      </c>
      <c r="N404" s="39">
        <v>7.0000000000000007E-2</v>
      </c>
      <c r="O404" s="39">
        <v>0.79</v>
      </c>
      <c r="P404" s="39">
        <v>0.71</v>
      </c>
      <c r="Q404" s="39">
        <v>0.71</v>
      </c>
      <c r="R404" s="39">
        <v>0.71</v>
      </c>
      <c r="S404" s="39">
        <v>0.71</v>
      </c>
      <c r="T404" s="39">
        <v>0.5</v>
      </c>
      <c r="U404" s="39">
        <v>0.56999999999999995</v>
      </c>
      <c r="V404" s="39">
        <v>0.71</v>
      </c>
      <c r="W404" s="39">
        <v>0.71</v>
      </c>
      <c r="X404" s="39">
        <v>0.64</v>
      </c>
      <c r="Y404" s="39">
        <v>0.79</v>
      </c>
      <c r="Z404" s="39">
        <v>0.64</v>
      </c>
      <c r="AA404" s="39">
        <v>0</v>
      </c>
      <c r="AB404" s="39">
        <v>0.64</v>
      </c>
      <c r="AC404" s="39">
        <v>0</v>
      </c>
      <c r="AD404" s="39">
        <v>0.64</v>
      </c>
      <c r="AE404" s="39">
        <v>0.36</v>
      </c>
      <c r="AF404" s="39">
        <v>0.5</v>
      </c>
      <c r="AG404" s="39">
        <v>0.14000000000000001</v>
      </c>
      <c r="AH404" s="39">
        <v>0.21</v>
      </c>
      <c r="AI404" s="39">
        <v>0.28999999999999998</v>
      </c>
      <c r="AJ404" s="39">
        <v>0.28999999999999998</v>
      </c>
      <c r="AK404" s="39">
        <v>0.36</v>
      </c>
      <c r="AL404" s="39">
        <v>0.28999999999999998</v>
      </c>
      <c r="AM404" s="39">
        <v>0.43</v>
      </c>
      <c r="AN404" s="39">
        <v>7.0000000000000007E-2</v>
      </c>
      <c r="AO404" s="39">
        <v>7.0000000000000007E-2</v>
      </c>
      <c r="AP404" s="39">
        <v>7.0000000000000007E-2</v>
      </c>
      <c r="AQ404" s="39">
        <v>0</v>
      </c>
      <c r="AR404" s="39">
        <v>0.43</v>
      </c>
      <c r="AS404" s="39">
        <v>0.21</v>
      </c>
      <c r="AT404" s="39">
        <v>0.21</v>
      </c>
      <c r="AU404" s="39">
        <v>0.28999999999999998</v>
      </c>
      <c r="AV404" s="39">
        <v>0.28999999999999998</v>
      </c>
      <c r="AW404" s="39">
        <v>7.0000000000000007E-2</v>
      </c>
      <c r="AX404" s="39">
        <v>0.36</v>
      </c>
      <c r="AY404" s="39">
        <v>0.56999999999999995</v>
      </c>
      <c r="AZ404" s="39">
        <v>0.43</v>
      </c>
      <c r="BA404" s="39">
        <v>0.56999999999999995</v>
      </c>
      <c r="BB404" s="39">
        <v>0.64</v>
      </c>
      <c r="BC404" s="39">
        <v>0.43</v>
      </c>
      <c r="BD404" s="39">
        <v>0.64</v>
      </c>
      <c r="BE404" s="39">
        <v>0.93</v>
      </c>
      <c r="BF404" s="39">
        <v>0.43</v>
      </c>
      <c r="BG404" s="39">
        <v>0</v>
      </c>
      <c r="BH404" s="39">
        <v>0.14000000000000001</v>
      </c>
      <c r="BI404" s="39">
        <v>0.79</v>
      </c>
      <c r="BJ404" s="39">
        <v>7.0000000000000007E-2</v>
      </c>
      <c r="BK404" s="39">
        <v>0.56999999999999995</v>
      </c>
      <c r="BL404" s="39">
        <v>0.43</v>
      </c>
      <c r="BM404" s="39">
        <v>0.71</v>
      </c>
      <c r="BN404" s="39">
        <v>7.0000000000000007E-2</v>
      </c>
      <c r="BO404" s="39">
        <v>0.14000000000000001</v>
      </c>
      <c r="BP404" s="39">
        <v>0.56999999999999995</v>
      </c>
      <c r="BQ404" s="39">
        <v>0.79</v>
      </c>
      <c r="BR404" s="39">
        <v>0.5</v>
      </c>
      <c r="BS404" s="39">
        <v>0.14000000000000001</v>
      </c>
      <c r="BT404" s="39">
        <v>0.14000000000000001</v>
      </c>
      <c r="BU404" s="39">
        <v>0.56999999999999995</v>
      </c>
      <c r="BV404" s="39">
        <v>0.64</v>
      </c>
      <c r="BW404" s="39">
        <v>0.21</v>
      </c>
      <c r="BX404" s="39">
        <v>0.14000000000000001</v>
      </c>
      <c r="BY404" s="39">
        <v>0</v>
      </c>
      <c r="BZ404" s="39">
        <v>7.0000000000000007E-2</v>
      </c>
      <c r="CA404" s="39">
        <v>0.14000000000000001</v>
      </c>
      <c r="CB404" s="39">
        <v>7.0000000000000007E-2</v>
      </c>
      <c r="CC404" s="39">
        <v>0.56999999999999995</v>
      </c>
      <c r="CD404" s="39">
        <v>0.25</v>
      </c>
      <c r="CE404" s="39">
        <v>0.47</v>
      </c>
      <c r="CF404" s="39">
        <v>0.21</v>
      </c>
    </row>
    <row r="405" spans="1:84" x14ac:dyDescent="0.25">
      <c r="A405" s="31" t="str">
        <f t="shared" si="6"/>
        <v>ESCOLA MUNICIPAL GENESIO GOMES5º anoC</v>
      </c>
      <c r="B405" s="31" t="s">
        <v>166</v>
      </c>
      <c r="C405" s="31" t="s">
        <v>192</v>
      </c>
      <c r="D405" s="31" t="s">
        <v>197</v>
      </c>
      <c r="E405" s="31" t="s">
        <v>217</v>
      </c>
      <c r="F405" s="31" t="s">
        <v>102</v>
      </c>
      <c r="G405" s="42">
        <v>9</v>
      </c>
      <c r="H405" s="42">
        <v>9</v>
      </c>
      <c r="I405" s="42">
        <v>7</v>
      </c>
      <c r="J405" s="42">
        <v>7</v>
      </c>
      <c r="K405" s="39">
        <v>0.3</v>
      </c>
      <c r="L405" s="39">
        <v>0.2</v>
      </c>
      <c r="M405" s="39">
        <v>0.1</v>
      </c>
      <c r="N405" s="39">
        <v>0.4</v>
      </c>
      <c r="O405" s="39">
        <v>0.1</v>
      </c>
      <c r="P405" s="39">
        <v>0.5</v>
      </c>
      <c r="Q405" s="39">
        <v>0.1</v>
      </c>
      <c r="R405" s="39">
        <v>0.3</v>
      </c>
      <c r="S405" s="39">
        <v>0</v>
      </c>
      <c r="T405" s="39">
        <v>0.4</v>
      </c>
      <c r="U405" s="39">
        <v>0.4</v>
      </c>
      <c r="V405" s="39">
        <v>0.5</v>
      </c>
      <c r="W405" s="39">
        <v>0.3</v>
      </c>
      <c r="X405" s="39">
        <v>0.4</v>
      </c>
      <c r="Y405" s="39">
        <v>0.4</v>
      </c>
      <c r="Z405" s="39">
        <v>0.2</v>
      </c>
      <c r="AA405" s="39">
        <v>0</v>
      </c>
      <c r="AB405" s="39">
        <v>0.5</v>
      </c>
      <c r="AC405" s="39">
        <v>0.4</v>
      </c>
      <c r="AD405" s="39">
        <v>0.5</v>
      </c>
      <c r="AE405" s="39">
        <v>0.3</v>
      </c>
      <c r="AF405" s="39">
        <v>0.5</v>
      </c>
      <c r="AG405" s="39">
        <v>0.2</v>
      </c>
      <c r="AH405" s="39">
        <v>0.2</v>
      </c>
      <c r="AI405" s="39">
        <v>0</v>
      </c>
      <c r="AJ405" s="39">
        <v>0</v>
      </c>
      <c r="AK405" s="39">
        <v>0.3</v>
      </c>
      <c r="AL405" s="39">
        <v>0.2</v>
      </c>
      <c r="AM405" s="39">
        <v>0.2</v>
      </c>
      <c r="AN405" s="39">
        <v>0.1</v>
      </c>
      <c r="AO405" s="39">
        <v>0.2</v>
      </c>
      <c r="AP405" s="39">
        <v>0</v>
      </c>
      <c r="AQ405" s="39">
        <v>0.1</v>
      </c>
      <c r="AR405" s="39">
        <v>0</v>
      </c>
      <c r="AS405" s="39">
        <v>0.5</v>
      </c>
      <c r="AT405" s="39">
        <v>0.2</v>
      </c>
      <c r="AU405" s="39">
        <v>0.1</v>
      </c>
      <c r="AV405" s="39">
        <v>0.1</v>
      </c>
      <c r="AW405" s="39">
        <v>0.1</v>
      </c>
      <c r="AX405" s="39">
        <v>0</v>
      </c>
      <c r="AY405" s="39">
        <v>0.2</v>
      </c>
      <c r="AZ405" s="39">
        <v>0.5</v>
      </c>
      <c r="BA405" s="39">
        <v>0.2</v>
      </c>
      <c r="BB405" s="39">
        <v>0.1</v>
      </c>
      <c r="BC405" s="39">
        <v>0</v>
      </c>
      <c r="BD405" s="39">
        <v>0.2</v>
      </c>
      <c r="BE405" s="39">
        <v>0.4</v>
      </c>
      <c r="BF405" s="39">
        <v>0.4</v>
      </c>
      <c r="BG405" s="39">
        <v>0.2</v>
      </c>
      <c r="BH405" s="39">
        <v>0.3</v>
      </c>
      <c r="BI405" s="39">
        <v>0.4</v>
      </c>
      <c r="BJ405" s="39">
        <v>0.1</v>
      </c>
      <c r="BK405" s="39">
        <v>0.2</v>
      </c>
      <c r="BL405" s="39">
        <v>0.3</v>
      </c>
      <c r="BM405" s="39">
        <v>0.2</v>
      </c>
      <c r="BN405" s="39">
        <v>0.1</v>
      </c>
      <c r="BO405" s="39">
        <v>0.1</v>
      </c>
      <c r="BP405" s="39">
        <v>0.4</v>
      </c>
      <c r="BQ405" s="39">
        <v>0.4</v>
      </c>
      <c r="BR405" s="39">
        <v>0</v>
      </c>
      <c r="BS405" s="39">
        <v>0.2</v>
      </c>
      <c r="BT405" s="39">
        <v>0.2</v>
      </c>
      <c r="BU405" s="39">
        <v>0.3</v>
      </c>
      <c r="BV405" s="39">
        <v>0.1</v>
      </c>
      <c r="BW405" s="39">
        <v>0.2</v>
      </c>
      <c r="BX405" s="39">
        <v>0.1</v>
      </c>
      <c r="BY405" s="39">
        <v>0</v>
      </c>
      <c r="BZ405" s="39">
        <v>0</v>
      </c>
      <c r="CA405" s="39">
        <v>0.3</v>
      </c>
      <c r="CB405" s="39">
        <v>0</v>
      </c>
      <c r="CC405" s="39">
        <v>0.3</v>
      </c>
      <c r="CD405" s="39">
        <v>0.17</v>
      </c>
      <c r="CE405" s="39">
        <v>0.24</v>
      </c>
      <c r="CF405" s="39">
        <v>0.14000000000000001</v>
      </c>
    </row>
    <row r="406" spans="1:84" x14ac:dyDescent="0.25">
      <c r="A406" s="31" t="str">
        <f t="shared" si="6"/>
        <v>ESCOLA MUNICIPAL PROFª MARIA HELENA ALVES ARAUJO5º anoA</v>
      </c>
      <c r="B406" s="31" t="s">
        <v>224</v>
      </c>
      <c r="C406" s="31" t="s">
        <v>224</v>
      </c>
      <c r="D406" s="31" t="s">
        <v>230</v>
      </c>
      <c r="E406" s="31" t="s">
        <v>217</v>
      </c>
      <c r="F406" s="31" t="s">
        <v>87</v>
      </c>
      <c r="G406" s="43">
        <v>3</v>
      </c>
      <c r="H406" s="43">
        <v>3</v>
      </c>
      <c r="I406" s="43">
        <v>3</v>
      </c>
      <c r="J406" s="43">
        <v>3</v>
      </c>
      <c r="K406" s="39">
        <v>0</v>
      </c>
      <c r="L406" s="39">
        <v>0</v>
      </c>
      <c r="M406" s="39">
        <v>0.67</v>
      </c>
      <c r="N406" s="39">
        <v>0</v>
      </c>
      <c r="O406" s="39">
        <v>0</v>
      </c>
      <c r="P406" s="39">
        <v>0.33</v>
      </c>
      <c r="Q406" s="39">
        <v>0</v>
      </c>
      <c r="R406" s="39">
        <v>0.33</v>
      </c>
      <c r="S406" s="39">
        <v>1</v>
      </c>
      <c r="T406" s="39">
        <v>0</v>
      </c>
      <c r="U406" s="39">
        <v>0.33</v>
      </c>
      <c r="V406" s="39">
        <v>0.33</v>
      </c>
      <c r="W406" s="39">
        <v>0</v>
      </c>
      <c r="X406" s="39">
        <v>0.33</v>
      </c>
      <c r="Y406" s="39">
        <v>0.67</v>
      </c>
      <c r="Z406" s="39">
        <v>0.33</v>
      </c>
      <c r="AA406" s="39">
        <v>0.67</v>
      </c>
      <c r="AB406" s="39">
        <v>0.33</v>
      </c>
      <c r="AC406" s="39">
        <v>0.33</v>
      </c>
      <c r="AD406" s="39">
        <v>0</v>
      </c>
      <c r="AE406" s="39">
        <v>0</v>
      </c>
      <c r="AF406" s="39">
        <v>0.33</v>
      </c>
      <c r="AG406" s="39">
        <v>0.33</v>
      </c>
      <c r="AH406" s="39">
        <v>0.67</v>
      </c>
      <c r="AI406" s="39">
        <v>0</v>
      </c>
      <c r="AJ406" s="39">
        <v>0.67</v>
      </c>
      <c r="AK406" s="39">
        <v>0.33</v>
      </c>
      <c r="AL406" s="39">
        <v>0.67</v>
      </c>
      <c r="AM406" s="39">
        <v>0</v>
      </c>
      <c r="AN406" s="39">
        <v>0.33</v>
      </c>
      <c r="AO406" s="39">
        <v>0</v>
      </c>
      <c r="AP406" s="39">
        <v>0</v>
      </c>
      <c r="AQ406" s="39">
        <v>0.67</v>
      </c>
      <c r="AR406" s="39">
        <v>0</v>
      </c>
      <c r="AS406" s="39">
        <v>0</v>
      </c>
      <c r="AT406" s="39">
        <v>0</v>
      </c>
      <c r="AU406" s="39">
        <v>0</v>
      </c>
      <c r="AV406" s="39">
        <v>0.33</v>
      </c>
      <c r="AW406" s="39">
        <v>0.33</v>
      </c>
      <c r="AX406" s="39">
        <v>0.33</v>
      </c>
      <c r="AY406" s="39">
        <v>0</v>
      </c>
      <c r="AZ406" s="39">
        <v>0</v>
      </c>
      <c r="BA406" s="39">
        <v>0</v>
      </c>
      <c r="BB406" s="39">
        <v>0.67</v>
      </c>
      <c r="BC406" s="39">
        <v>0.33</v>
      </c>
      <c r="BD406" s="39">
        <v>0.33</v>
      </c>
      <c r="BE406" s="39">
        <v>0.33</v>
      </c>
      <c r="BF406" s="39">
        <v>0</v>
      </c>
      <c r="BG406" s="39">
        <v>0</v>
      </c>
      <c r="BH406" s="39">
        <v>0.33</v>
      </c>
      <c r="BI406" s="39">
        <v>0</v>
      </c>
      <c r="BJ406" s="39">
        <v>0.33</v>
      </c>
      <c r="BK406" s="39">
        <v>0</v>
      </c>
      <c r="BL406" s="39">
        <v>0.33</v>
      </c>
      <c r="BM406" s="39">
        <v>0.67</v>
      </c>
      <c r="BN406" s="39">
        <v>0</v>
      </c>
      <c r="BO406" s="39">
        <v>0</v>
      </c>
      <c r="BP406" s="39">
        <v>0.33</v>
      </c>
      <c r="BQ406" s="39">
        <v>0.67</v>
      </c>
      <c r="BR406" s="39">
        <v>0.67</v>
      </c>
      <c r="BS406" s="39">
        <v>0</v>
      </c>
      <c r="BT406" s="39">
        <v>0.33</v>
      </c>
      <c r="BU406" s="39">
        <v>0.67</v>
      </c>
      <c r="BV406" s="39">
        <v>0.33</v>
      </c>
      <c r="BW406" s="39">
        <v>0</v>
      </c>
      <c r="BX406" s="39">
        <v>0</v>
      </c>
      <c r="BY406" s="39">
        <v>0.33</v>
      </c>
      <c r="BZ406" s="39">
        <v>0</v>
      </c>
      <c r="CA406" s="39">
        <v>0.33</v>
      </c>
      <c r="CB406" s="39">
        <v>0</v>
      </c>
      <c r="CC406" s="39">
        <v>0.28000000000000003</v>
      </c>
      <c r="CD406" s="39">
        <v>0.25</v>
      </c>
      <c r="CE406" s="39">
        <v>0.25</v>
      </c>
      <c r="CF406" s="39">
        <v>0.2</v>
      </c>
    </row>
    <row r="407" spans="1:84" x14ac:dyDescent="0.25">
      <c r="A407" s="31" t="str">
        <f t="shared" si="6"/>
        <v>CENTRO EDUCACIONAL PAULO FREIRE5º anoB</v>
      </c>
      <c r="B407" s="31" t="s">
        <v>166</v>
      </c>
      <c r="C407" s="31" t="s">
        <v>179</v>
      </c>
      <c r="D407" s="31" t="s">
        <v>180</v>
      </c>
      <c r="E407" s="31" t="s">
        <v>217</v>
      </c>
      <c r="F407" s="31" t="s">
        <v>100</v>
      </c>
      <c r="G407" s="42">
        <v>13</v>
      </c>
      <c r="H407" s="42">
        <v>13</v>
      </c>
      <c r="I407" s="42">
        <v>13</v>
      </c>
      <c r="J407" s="42">
        <v>13</v>
      </c>
      <c r="K407" s="39">
        <v>0.23</v>
      </c>
      <c r="L407" s="39">
        <v>0.15</v>
      </c>
      <c r="M407" s="39">
        <v>0.23</v>
      </c>
      <c r="N407" s="39">
        <v>0.38</v>
      </c>
      <c r="O407" s="39">
        <v>0</v>
      </c>
      <c r="P407" s="39">
        <v>0.38</v>
      </c>
      <c r="Q407" s="39">
        <v>0.08</v>
      </c>
      <c r="R407" s="39">
        <v>0.31</v>
      </c>
      <c r="S407" s="39">
        <v>0.23</v>
      </c>
      <c r="T407" s="39">
        <v>0.23</v>
      </c>
      <c r="U407" s="39">
        <v>0.15</v>
      </c>
      <c r="V407" s="39">
        <v>0.38</v>
      </c>
      <c r="W407" s="39">
        <v>0.08</v>
      </c>
      <c r="X407" s="39">
        <v>0.23</v>
      </c>
      <c r="Y407" s="39">
        <v>0.23</v>
      </c>
      <c r="Z407" s="39">
        <v>0.15</v>
      </c>
      <c r="AA407" s="39">
        <v>0</v>
      </c>
      <c r="AB407" s="39">
        <v>0.15</v>
      </c>
      <c r="AC407" s="39">
        <v>0.46</v>
      </c>
      <c r="AD407" s="39">
        <v>0.46</v>
      </c>
      <c r="AE407" s="39">
        <v>0.54</v>
      </c>
      <c r="AF407" s="39">
        <v>0.62</v>
      </c>
      <c r="AG407" s="39">
        <v>0.15</v>
      </c>
      <c r="AH407" s="39">
        <v>0.31</v>
      </c>
      <c r="AI407" s="39">
        <v>0.08</v>
      </c>
      <c r="AJ407" s="39">
        <v>0.23</v>
      </c>
      <c r="AK407" s="39">
        <v>0.38</v>
      </c>
      <c r="AL407" s="39">
        <v>0.31</v>
      </c>
      <c r="AM407" s="39">
        <v>0.46</v>
      </c>
      <c r="AN407" s="39">
        <v>0.31</v>
      </c>
      <c r="AO407" s="39">
        <v>0.38</v>
      </c>
      <c r="AP407" s="39">
        <v>0.23</v>
      </c>
      <c r="AQ407" s="39">
        <v>0.31</v>
      </c>
      <c r="AR407" s="39">
        <v>0.15</v>
      </c>
      <c r="AS407" s="39">
        <v>0.15</v>
      </c>
      <c r="AT407" s="39">
        <v>0.23</v>
      </c>
      <c r="AU407" s="39">
        <v>0.31</v>
      </c>
      <c r="AV407" s="39">
        <v>0.15</v>
      </c>
      <c r="AW407" s="39">
        <v>0.23</v>
      </c>
      <c r="AX407" s="39">
        <v>0.08</v>
      </c>
      <c r="AY407" s="39">
        <v>0.15</v>
      </c>
      <c r="AZ407" s="39">
        <v>0.31</v>
      </c>
      <c r="BA407" s="39">
        <v>0.31</v>
      </c>
      <c r="BB407" s="39">
        <v>0.15</v>
      </c>
      <c r="BC407" s="39">
        <v>0.23</v>
      </c>
      <c r="BD407" s="39">
        <v>0.54</v>
      </c>
      <c r="BE407" s="39">
        <v>0.69</v>
      </c>
      <c r="BF407" s="39">
        <v>0.62</v>
      </c>
      <c r="BG407" s="39">
        <v>0.38</v>
      </c>
      <c r="BH407" s="39">
        <v>0.15</v>
      </c>
      <c r="BI407" s="39">
        <v>0.54</v>
      </c>
      <c r="BJ407" s="39">
        <v>0.08</v>
      </c>
      <c r="BK407" s="39">
        <v>0.38</v>
      </c>
      <c r="BL407" s="39">
        <v>0.38</v>
      </c>
      <c r="BM407" s="39">
        <v>0.54</v>
      </c>
      <c r="BN407" s="39">
        <v>0.31</v>
      </c>
      <c r="BO407" s="39">
        <v>0.38</v>
      </c>
      <c r="BP407" s="39">
        <v>0.54</v>
      </c>
      <c r="BQ407" s="39">
        <v>0.23</v>
      </c>
      <c r="BR407" s="39">
        <v>0.31</v>
      </c>
      <c r="BS407" s="39">
        <v>0.23</v>
      </c>
      <c r="BT407" s="39">
        <v>0.23</v>
      </c>
      <c r="BU407" s="39">
        <v>0.46</v>
      </c>
      <c r="BV407" s="39">
        <v>0</v>
      </c>
      <c r="BW407" s="39">
        <v>0.31</v>
      </c>
      <c r="BX407" s="39">
        <v>0.31</v>
      </c>
      <c r="BY407" s="39">
        <v>0.31</v>
      </c>
      <c r="BZ407" s="39">
        <v>0.23</v>
      </c>
      <c r="CA407" s="39">
        <v>0.15</v>
      </c>
      <c r="CB407" s="39">
        <v>0</v>
      </c>
      <c r="CC407" s="39">
        <v>0.23</v>
      </c>
      <c r="CD407" s="39">
        <v>0.28000000000000003</v>
      </c>
      <c r="CE407" s="39">
        <v>0.36</v>
      </c>
      <c r="CF407" s="39">
        <v>0.22</v>
      </c>
    </row>
    <row r="408" spans="1:84" x14ac:dyDescent="0.25">
      <c r="A408" s="31" t="str">
        <f t="shared" si="6"/>
        <v>ESCOLA MUNICIPAL BELA VISTA5º ano43850</v>
      </c>
      <c r="B408" s="31" t="s">
        <v>307</v>
      </c>
      <c r="C408" s="31" t="s">
        <v>613</v>
      </c>
      <c r="D408" s="31" t="s">
        <v>405</v>
      </c>
      <c r="E408" s="31" t="s">
        <v>217</v>
      </c>
      <c r="F408" s="31">
        <v>43850</v>
      </c>
      <c r="G408" s="42">
        <v>1</v>
      </c>
      <c r="H408" s="42">
        <v>1</v>
      </c>
      <c r="I408" s="42">
        <v>1</v>
      </c>
      <c r="J408" s="42">
        <v>1</v>
      </c>
      <c r="K408" s="39">
        <v>1</v>
      </c>
      <c r="L408" s="39">
        <v>0</v>
      </c>
      <c r="M408" s="39">
        <v>0</v>
      </c>
      <c r="N408" s="39">
        <v>0</v>
      </c>
      <c r="O408" s="39">
        <v>1</v>
      </c>
      <c r="P408" s="39">
        <v>1</v>
      </c>
      <c r="Q408" s="39">
        <v>0</v>
      </c>
      <c r="R408" s="39">
        <v>0</v>
      </c>
      <c r="S408" s="39">
        <v>1</v>
      </c>
      <c r="T408" s="39">
        <v>1</v>
      </c>
      <c r="U408" s="39">
        <v>1</v>
      </c>
      <c r="V408" s="39">
        <v>0</v>
      </c>
      <c r="W408" s="39">
        <v>0</v>
      </c>
      <c r="X408" s="39">
        <v>0</v>
      </c>
      <c r="Y408" s="39">
        <v>1</v>
      </c>
      <c r="Z408" s="39">
        <v>1</v>
      </c>
      <c r="AA408" s="39">
        <v>0</v>
      </c>
      <c r="AB408" s="39">
        <v>0</v>
      </c>
      <c r="AC408" s="39">
        <v>0</v>
      </c>
      <c r="AD408" s="39">
        <v>0</v>
      </c>
      <c r="AE408" s="39">
        <v>1</v>
      </c>
      <c r="AF408" s="39">
        <v>1</v>
      </c>
      <c r="AG408" s="39">
        <v>0</v>
      </c>
      <c r="AH408" s="39">
        <v>0</v>
      </c>
      <c r="AI408" s="39">
        <v>0</v>
      </c>
      <c r="AJ408" s="39">
        <v>1</v>
      </c>
      <c r="AK408" s="39">
        <v>1</v>
      </c>
      <c r="AL408" s="39">
        <v>0</v>
      </c>
      <c r="AM408" s="39">
        <v>1</v>
      </c>
      <c r="AN408" s="39">
        <v>0</v>
      </c>
      <c r="AO408" s="39">
        <v>0</v>
      </c>
      <c r="AP408" s="39">
        <v>0</v>
      </c>
      <c r="AQ408" s="39">
        <v>0</v>
      </c>
      <c r="AR408" s="39">
        <v>1</v>
      </c>
      <c r="AS408" s="39">
        <v>1</v>
      </c>
      <c r="AT408" s="39">
        <v>1</v>
      </c>
      <c r="AU408" s="39">
        <v>0</v>
      </c>
      <c r="AV408" s="39">
        <v>0</v>
      </c>
      <c r="AW408" s="39">
        <v>0</v>
      </c>
      <c r="AX408" s="39">
        <v>0</v>
      </c>
      <c r="AY408" s="39">
        <v>1</v>
      </c>
      <c r="AZ408" s="39">
        <v>0</v>
      </c>
      <c r="BA408" s="39">
        <v>0</v>
      </c>
      <c r="BB408" s="39">
        <v>1</v>
      </c>
      <c r="BC408" s="39">
        <v>1</v>
      </c>
      <c r="BD408" s="39">
        <v>1</v>
      </c>
      <c r="BE408" s="39">
        <v>1</v>
      </c>
      <c r="BF408" s="39">
        <v>1</v>
      </c>
      <c r="BG408" s="39">
        <v>1</v>
      </c>
      <c r="BH408" s="39">
        <v>0</v>
      </c>
      <c r="BI408" s="39">
        <v>1</v>
      </c>
      <c r="BJ408" s="39">
        <v>0</v>
      </c>
      <c r="BK408" s="39">
        <v>1</v>
      </c>
      <c r="BL408" s="39">
        <v>1</v>
      </c>
      <c r="BM408" s="39">
        <v>1</v>
      </c>
      <c r="BN408" s="39">
        <v>0</v>
      </c>
      <c r="BO408" s="39">
        <v>1</v>
      </c>
      <c r="BP408" s="39">
        <v>1</v>
      </c>
      <c r="BQ408" s="39">
        <v>1</v>
      </c>
      <c r="BR408" s="39">
        <v>0</v>
      </c>
      <c r="BS408" s="39">
        <v>1</v>
      </c>
      <c r="BT408" s="39">
        <v>1</v>
      </c>
      <c r="BU408" s="39">
        <v>1</v>
      </c>
      <c r="BV408" s="39">
        <v>0</v>
      </c>
      <c r="BW408" s="39">
        <v>0</v>
      </c>
      <c r="BX408" s="39">
        <v>0</v>
      </c>
      <c r="BY408" s="39">
        <v>1</v>
      </c>
      <c r="BZ408" s="39">
        <v>1</v>
      </c>
      <c r="CA408" s="39">
        <v>0</v>
      </c>
      <c r="CB408" s="39">
        <v>0</v>
      </c>
      <c r="CC408" s="39">
        <v>0.4</v>
      </c>
      <c r="CD408" s="39">
        <v>0.4</v>
      </c>
      <c r="CE408" s="39">
        <v>0.7</v>
      </c>
      <c r="CF408" s="39">
        <v>0.5</v>
      </c>
    </row>
    <row r="409" spans="1:84" x14ac:dyDescent="0.25">
      <c r="A409" s="31" t="str">
        <f t="shared" si="6"/>
        <v>ESCOLA MUNICIPAL SEVERINO TEIXEIRA DA ROCHA5º anoUNICA</v>
      </c>
      <c r="B409" s="31" t="s">
        <v>78</v>
      </c>
      <c r="C409" s="31" t="s">
        <v>158</v>
      </c>
      <c r="D409" s="31" t="s">
        <v>165</v>
      </c>
      <c r="E409" s="31" t="s">
        <v>217</v>
      </c>
      <c r="F409" s="31" t="s">
        <v>95</v>
      </c>
      <c r="G409" s="42">
        <v>17</v>
      </c>
      <c r="H409" s="42">
        <v>17</v>
      </c>
      <c r="I409" s="42">
        <v>17</v>
      </c>
      <c r="J409" s="42">
        <v>17</v>
      </c>
      <c r="K409" s="39">
        <v>0.71</v>
      </c>
      <c r="L409" s="39">
        <v>0.59</v>
      </c>
      <c r="M409" s="39">
        <v>0.24</v>
      </c>
      <c r="N409" s="39">
        <v>0.53</v>
      </c>
      <c r="O409" s="39">
        <v>0.65</v>
      </c>
      <c r="P409" s="39">
        <v>0.41</v>
      </c>
      <c r="Q409" s="39">
        <v>0.41</v>
      </c>
      <c r="R409" s="39">
        <v>0.53</v>
      </c>
      <c r="S409" s="39">
        <v>0.35</v>
      </c>
      <c r="T409" s="39">
        <v>0.53</v>
      </c>
      <c r="U409" s="39">
        <v>0.28999999999999998</v>
      </c>
      <c r="V409" s="39">
        <v>0.47</v>
      </c>
      <c r="W409" s="39">
        <v>0.41</v>
      </c>
      <c r="X409" s="39">
        <v>0.53</v>
      </c>
      <c r="Y409" s="39">
        <v>0.41</v>
      </c>
      <c r="Z409" s="39">
        <v>0.47</v>
      </c>
      <c r="AA409" s="39">
        <v>0.35</v>
      </c>
      <c r="AB409" s="39">
        <v>0.18</v>
      </c>
      <c r="AC409" s="39">
        <v>0.65</v>
      </c>
      <c r="AD409" s="39">
        <v>0.35</v>
      </c>
      <c r="AE409" s="39">
        <v>0.71</v>
      </c>
      <c r="AF409" s="39">
        <v>0.59</v>
      </c>
      <c r="AG409" s="39">
        <v>0.28999999999999998</v>
      </c>
      <c r="AH409" s="39">
        <v>0.24</v>
      </c>
      <c r="AI409" s="39">
        <v>0.53</v>
      </c>
      <c r="AJ409" s="39">
        <v>0.47</v>
      </c>
      <c r="AK409" s="39">
        <v>0.65</v>
      </c>
      <c r="AL409" s="39">
        <v>0.41</v>
      </c>
      <c r="AM409" s="39">
        <v>0.65</v>
      </c>
      <c r="AN409" s="39">
        <v>0.28999999999999998</v>
      </c>
      <c r="AO409" s="39">
        <v>0.41</v>
      </c>
      <c r="AP409" s="39">
        <v>0.53</v>
      </c>
      <c r="AQ409" s="39">
        <v>0.59</v>
      </c>
      <c r="AR409" s="39">
        <v>0.35</v>
      </c>
      <c r="AS409" s="39">
        <v>0.71</v>
      </c>
      <c r="AT409" s="39">
        <v>0.41</v>
      </c>
      <c r="AU409" s="39">
        <v>0.41</v>
      </c>
      <c r="AV409" s="39">
        <v>0.24</v>
      </c>
      <c r="AW409" s="39">
        <v>0.28999999999999998</v>
      </c>
      <c r="AX409" s="39">
        <v>0.47</v>
      </c>
      <c r="AY409" s="39">
        <v>0.53</v>
      </c>
      <c r="AZ409" s="39">
        <v>0.41</v>
      </c>
      <c r="BA409" s="39">
        <v>0.35</v>
      </c>
      <c r="BB409" s="39">
        <v>0.76</v>
      </c>
      <c r="BC409" s="39">
        <v>0.41</v>
      </c>
      <c r="BD409" s="39">
        <v>0.12</v>
      </c>
      <c r="BE409" s="39">
        <v>0.88</v>
      </c>
      <c r="BF409" s="39">
        <v>0.76</v>
      </c>
      <c r="BG409" s="39">
        <v>0.35</v>
      </c>
      <c r="BH409" s="39">
        <v>0.06</v>
      </c>
      <c r="BI409" s="39">
        <v>0.82</v>
      </c>
      <c r="BJ409" s="39">
        <v>0.59</v>
      </c>
      <c r="BK409" s="39">
        <v>0.76</v>
      </c>
      <c r="BL409" s="39">
        <v>0.88</v>
      </c>
      <c r="BM409" s="39">
        <v>0.76</v>
      </c>
      <c r="BN409" s="39">
        <v>0.41</v>
      </c>
      <c r="BO409" s="39">
        <v>0.28999999999999998</v>
      </c>
      <c r="BP409" s="39">
        <v>0.71</v>
      </c>
      <c r="BQ409" s="39">
        <v>0.76</v>
      </c>
      <c r="BR409" s="39">
        <v>0.35</v>
      </c>
      <c r="BS409" s="39">
        <v>0.06</v>
      </c>
      <c r="BT409" s="39">
        <v>0.41</v>
      </c>
      <c r="BU409" s="39">
        <v>0.76</v>
      </c>
      <c r="BV409" s="39">
        <v>0.35</v>
      </c>
      <c r="BW409" s="39">
        <v>0.41</v>
      </c>
      <c r="BX409" s="39">
        <v>0.18</v>
      </c>
      <c r="BY409" s="39">
        <v>0.06</v>
      </c>
      <c r="BZ409" s="39">
        <v>0.28999999999999998</v>
      </c>
      <c r="CA409" s="39">
        <v>0.53</v>
      </c>
      <c r="CB409" s="39">
        <v>0.24</v>
      </c>
      <c r="CC409" s="39">
        <v>0.45</v>
      </c>
      <c r="CD409" s="39">
        <v>0.46</v>
      </c>
      <c r="CE409" s="39">
        <v>0.55000000000000004</v>
      </c>
      <c r="CF409" s="39">
        <v>0.33</v>
      </c>
    </row>
    <row r="410" spans="1:84" x14ac:dyDescent="0.25">
      <c r="A410" s="31" t="str">
        <f t="shared" si="6"/>
        <v>ESCOLA MUNICIPAL PRESIDENTE LULA DA SILVA5º anoA</v>
      </c>
      <c r="B410" s="31" t="s">
        <v>264</v>
      </c>
      <c r="C410" s="31" t="s">
        <v>595</v>
      </c>
      <c r="D410" s="31" t="s">
        <v>462</v>
      </c>
      <c r="E410" s="31" t="s">
        <v>217</v>
      </c>
      <c r="F410" s="31" t="s">
        <v>87</v>
      </c>
      <c r="G410" s="43">
        <v>26</v>
      </c>
      <c r="H410" s="43">
        <v>26</v>
      </c>
      <c r="I410" s="43">
        <v>25</v>
      </c>
      <c r="J410" s="43">
        <v>25</v>
      </c>
      <c r="K410" s="39">
        <v>0.27</v>
      </c>
      <c r="L410" s="39">
        <v>0.27</v>
      </c>
      <c r="M410" s="39">
        <v>0.15</v>
      </c>
      <c r="N410" s="39">
        <v>0.27</v>
      </c>
      <c r="O410" s="39">
        <v>0.31</v>
      </c>
      <c r="P410" s="39">
        <v>0.35</v>
      </c>
      <c r="Q410" s="39">
        <v>0.5</v>
      </c>
      <c r="R410" s="39">
        <v>0.27</v>
      </c>
      <c r="S410" s="39">
        <v>0.35</v>
      </c>
      <c r="T410" s="39">
        <v>0.42</v>
      </c>
      <c r="U410" s="39">
        <v>0.54</v>
      </c>
      <c r="V410" s="39">
        <v>0.38</v>
      </c>
      <c r="W410" s="39">
        <v>0.42</v>
      </c>
      <c r="X410" s="39">
        <v>0.54</v>
      </c>
      <c r="Y410" s="39">
        <v>0.54</v>
      </c>
      <c r="Z410" s="39">
        <v>0.57999999999999996</v>
      </c>
      <c r="AA410" s="39">
        <v>0.27</v>
      </c>
      <c r="AB410" s="39">
        <v>0.31</v>
      </c>
      <c r="AC410" s="39">
        <v>0.27</v>
      </c>
      <c r="AD410" s="39">
        <v>0.42</v>
      </c>
      <c r="AE410" s="39">
        <v>0.42</v>
      </c>
      <c r="AF410" s="39">
        <v>0.5</v>
      </c>
      <c r="AG410" s="39">
        <v>0.23</v>
      </c>
      <c r="AH410" s="39">
        <v>0.23</v>
      </c>
      <c r="AI410" s="39">
        <v>0.12</v>
      </c>
      <c r="AJ410" s="39">
        <v>0.31</v>
      </c>
      <c r="AK410" s="39">
        <v>0.46</v>
      </c>
      <c r="AL410" s="39">
        <v>0.38</v>
      </c>
      <c r="AM410" s="39">
        <v>0.57999999999999996</v>
      </c>
      <c r="AN410" s="39">
        <v>0.23</v>
      </c>
      <c r="AO410" s="39">
        <v>0.15</v>
      </c>
      <c r="AP410" s="39">
        <v>0.19</v>
      </c>
      <c r="AQ410" s="39">
        <v>0.08</v>
      </c>
      <c r="AR410" s="39">
        <v>0.15</v>
      </c>
      <c r="AS410" s="39">
        <v>0.54</v>
      </c>
      <c r="AT410" s="39">
        <v>0.23</v>
      </c>
      <c r="AU410" s="39">
        <v>0.35</v>
      </c>
      <c r="AV410" s="39">
        <v>0.23</v>
      </c>
      <c r="AW410" s="39">
        <v>0.42</v>
      </c>
      <c r="AX410" s="39">
        <v>0.27</v>
      </c>
      <c r="AY410" s="39">
        <v>0.27</v>
      </c>
      <c r="AZ410" s="39">
        <v>0.23</v>
      </c>
      <c r="BA410" s="39">
        <v>0.35</v>
      </c>
      <c r="BB410" s="39">
        <v>0.5</v>
      </c>
      <c r="BC410" s="39">
        <v>0.42</v>
      </c>
      <c r="BD410" s="39">
        <v>0.5</v>
      </c>
      <c r="BE410" s="39">
        <v>0.69</v>
      </c>
      <c r="BF410" s="39">
        <v>0.35</v>
      </c>
      <c r="BG410" s="39">
        <v>0.35</v>
      </c>
      <c r="BH410" s="39">
        <v>0.19</v>
      </c>
      <c r="BI410" s="39">
        <v>0.27</v>
      </c>
      <c r="BJ410" s="39">
        <v>0.35</v>
      </c>
      <c r="BK410" s="39">
        <v>0.35</v>
      </c>
      <c r="BL410" s="39">
        <v>0.19</v>
      </c>
      <c r="BM410" s="39">
        <v>0.46</v>
      </c>
      <c r="BN410" s="39">
        <v>0.42</v>
      </c>
      <c r="BO410" s="39">
        <v>0.38</v>
      </c>
      <c r="BP410" s="39">
        <v>0.62</v>
      </c>
      <c r="BQ410" s="39">
        <v>0.38</v>
      </c>
      <c r="BR410" s="39">
        <v>0.15</v>
      </c>
      <c r="BS410" s="39">
        <v>0.19</v>
      </c>
      <c r="BT410" s="39">
        <v>0.15</v>
      </c>
      <c r="BU410" s="39">
        <v>0.54</v>
      </c>
      <c r="BV410" s="39">
        <v>0.38</v>
      </c>
      <c r="BW410" s="39">
        <v>0.19</v>
      </c>
      <c r="BX410" s="39">
        <v>0.04</v>
      </c>
      <c r="BY410" s="39">
        <v>0.42</v>
      </c>
      <c r="BZ410" s="39">
        <v>0.19</v>
      </c>
      <c r="CA410" s="39">
        <v>0.35</v>
      </c>
      <c r="CB410" s="39">
        <v>0.42</v>
      </c>
      <c r="CC410" s="39">
        <v>0.37</v>
      </c>
      <c r="CD410" s="39">
        <v>0.3</v>
      </c>
      <c r="CE410" s="39">
        <v>0.37</v>
      </c>
      <c r="CF410" s="39">
        <v>0.28999999999999998</v>
      </c>
    </row>
    <row r="411" spans="1:84" x14ac:dyDescent="0.25">
      <c r="A411" s="31" t="str">
        <f t="shared" si="6"/>
        <v>ESC MUL MIN MARCOS FREIRE5º ano5ºA-M</v>
      </c>
      <c r="B411" s="31" t="s">
        <v>78</v>
      </c>
      <c r="C411" s="31" t="s">
        <v>79</v>
      </c>
      <c r="D411" s="31" t="s">
        <v>98</v>
      </c>
      <c r="E411" s="31" t="s">
        <v>217</v>
      </c>
      <c r="F411" s="31" t="s">
        <v>555</v>
      </c>
      <c r="G411" s="42">
        <v>24</v>
      </c>
      <c r="H411" s="42">
        <v>24</v>
      </c>
      <c r="I411" s="42">
        <v>24</v>
      </c>
      <c r="J411" s="42">
        <v>24</v>
      </c>
      <c r="K411" s="39">
        <v>0.33</v>
      </c>
      <c r="L411" s="39">
        <v>0.38</v>
      </c>
      <c r="M411" s="39">
        <v>0.17</v>
      </c>
      <c r="N411" s="39">
        <v>0.17</v>
      </c>
      <c r="O411" s="39">
        <v>0.33</v>
      </c>
      <c r="P411" s="39">
        <v>0.33</v>
      </c>
      <c r="Q411" s="39">
        <v>0.54</v>
      </c>
      <c r="R411" s="39">
        <v>0.38</v>
      </c>
      <c r="S411" s="39">
        <v>0.25</v>
      </c>
      <c r="T411" s="39">
        <v>0.75</v>
      </c>
      <c r="U411" s="39">
        <v>0.63</v>
      </c>
      <c r="V411" s="39">
        <v>0.42</v>
      </c>
      <c r="W411" s="39">
        <v>0.38</v>
      </c>
      <c r="X411" s="39">
        <v>0.57999999999999996</v>
      </c>
      <c r="Y411" s="39">
        <v>0.42</v>
      </c>
      <c r="Z411" s="39">
        <v>0.17</v>
      </c>
      <c r="AA411" s="39">
        <v>0.21</v>
      </c>
      <c r="AB411" s="39">
        <v>0.33</v>
      </c>
      <c r="AC411" s="39">
        <v>0.28999999999999998</v>
      </c>
      <c r="AD411" s="39">
        <v>0.38</v>
      </c>
      <c r="AE411" s="39">
        <v>0.46</v>
      </c>
      <c r="AF411" s="39">
        <v>0.38</v>
      </c>
      <c r="AG411" s="39">
        <v>0.17</v>
      </c>
      <c r="AH411" s="39">
        <v>0.25</v>
      </c>
      <c r="AI411" s="39">
        <v>0.46</v>
      </c>
      <c r="AJ411" s="39">
        <v>0.42</v>
      </c>
      <c r="AK411" s="39">
        <v>0.71</v>
      </c>
      <c r="AL411" s="39">
        <v>0.46</v>
      </c>
      <c r="AM411" s="39">
        <v>0.54</v>
      </c>
      <c r="AN411" s="39">
        <v>0.28999999999999998</v>
      </c>
      <c r="AO411" s="39">
        <v>0.33</v>
      </c>
      <c r="AP411" s="39">
        <v>0.08</v>
      </c>
      <c r="AQ411" s="39">
        <v>0.46</v>
      </c>
      <c r="AR411" s="39">
        <v>0.25</v>
      </c>
      <c r="AS411" s="39">
        <v>0.57999999999999996</v>
      </c>
      <c r="AT411" s="39">
        <v>0.28999999999999998</v>
      </c>
      <c r="AU411" s="39">
        <v>0.38</v>
      </c>
      <c r="AV411" s="39">
        <v>0.21</v>
      </c>
      <c r="AW411" s="39">
        <v>0.5</v>
      </c>
      <c r="AX411" s="39">
        <v>0.5</v>
      </c>
      <c r="AY411" s="39">
        <v>0.38</v>
      </c>
      <c r="AZ411" s="39">
        <v>0.17</v>
      </c>
      <c r="BA411" s="39">
        <v>0.25</v>
      </c>
      <c r="BB411" s="39">
        <v>0.57999999999999996</v>
      </c>
      <c r="BC411" s="39">
        <v>0.33</v>
      </c>
      <c r="BD411" s="39">
        <v>0.46</v>
      </c>
      <c r="BE411" s="39">
        <v>0.79</v>
      </c>
      <c r="BF411" s="39">
        <v>0.54</v>
      </c>
      <c r="BG411" s="39">
        <v>0.46</v>
      </c>
      <c r="BH411" s="39">
        <v>0.25</v>
      </c>
      <c r="BI411" s="39">
        <v>0.5</v>
      </c>
      <c r="BJ411" s="39">
        <v>0.54</v>
      </c>
      <c r="BK411" s="39">
        <v>0.38</v>
      </c>
      <c r="BL411" s="39">
        <v>0.5</v>
      </c>
      <c r="BM411" s="39">
        <v>0.5</v>
      </c>
      <c r="BN411" s="39">
        <v>0.33</v>
      </c>
      <c r="BO411" s="39">
        <v>0.25</v>
      </c>
      <c r="BP411" s="39">
        <v>0.67</v>
      </c>
      <c r="BQ411" s="39">
        <v>0.5</v>
      </c>
      <c r="BR411" s="39">
        <v>0.28999999999999998</v>
      </c>
      <c r="BS411" s="39">
        <v>0.17</v>
      </c>
      <c r="BT411" s="39">
        <v>0.21</v>
      </c>
      <c r="BU411" s="39">
        <v>0.63</v>
      </c>
      <c r="BV411" s="39">
        <v>0.21</v>
      </c>
      <c r="BW411" s="39">
        <v>0.42</v>
      </c>
      <c r="BX411" s="39">
        <v>0.33</v>
      </c>
      <c r="BY411" s="39">
        <v>0.42</v>
      </c>
      <c r="BZ411" s="39">
        <v>0.38</v>
      </c>
      <c r="CA411" s="39">
        <v>0.17</v>
      </c>
      <c r="CB411" s="39">
        <v>0.21</v>
      </c>
      <c r="CC411" s="39">
        <v>0.37</v>
      </c>
      <c r="CD411" s="39">
        <v>0.39</v>
      </c>
      <c r="CE411" s="39">
        <v>0.43</v>
      </c>
      <c r="CF411" s="39">
        <v>0.31</v>
      </c>
    </row>
    <row r="412" spans="1:84" x14ac:dyDescent="0.25">
      <c r="A412" s="31" t="str">
        <f t="shared" si="6"/>
        <v>ESCOLA MUNICIPAL JOSE BONIFACIO5º anoB'</v>
      </c>
      <c r="B412" s="31" t="s">
        <v>78</v>
      </c>
      <c r="C412" s="31" t="s">
        <v>110</v>
      </c>
      <c r="D412" s="31" t="s">
        <v>112</v>
      </c>
      <c r="E412" s="31" t="s">
        <v>217</v>
      </c>
      <c r="F412" s="31" t="s">
        <v>556</v>
      </c>
      <c r="G412" s="43">
        <v>14</v>
      </c>
      <c r="H412" s="43">
        <v>14</v>
      </c>
      <c r="I412" s="43">
        <v>9</v>
      </c>
      <c r="J412" s="43">
        <v>9</v>
      </c>
      <c r="K412" s="39">
        <v>0.43</v>
      </c>
      <c r="L412" s="39">
        <v>7.0000000000000007E-2</v>
      </c>
      <c r="M412" s="39">
        <v>0.43</v>
      </c>
      <c r="N412" s="39">
        <v>0.21</v>
      </c>
      <c r="O412" s="39">
        <v>0.43</v>
      </c>
      <c r="P412" s="39">
        <v>0.43</v>
      </c>
      <c r="Q412" s="39">
        <v>0.14000000000000001</v>
      </c>
      <c r="R412" s="39">
        <v>7.0000000000000007E-2</v>
      </c>
      <c r="S412" s="39">
        <v>0.28999999999999998</v>
      </c>
      <c r="T412" s="39">
        <v>0.28999999999999998</v>
      </c>
      <c r="U412" s="39">
        <v>0.36</v>
      </c>
      <c r="V412" s="39">
        <v>0.43</v>
      </c>
      <c r="W412" s="39">
        <v>0.14000000000000001</v>
      </c>
      <c r="X412" s="39">
        <v>0.43</v>
      </c>
      <c r="Y412" s="39">
        <v>0.36</v>
      </c>
      <c r="Z412" s="39">
        <v>0.43</v>
      </c>
      <c r="AA412" s="39">
        <v>0.43</v>
      </c>
      <c r="AB412" s="39">
        <v>0.28999999999999998</v>
      </c>
      <c r="AC412" s="39">
        <v>7.0000000000000007E-2</v>
      </c>
      <c r="AD412" s="39">
        <v>0.36</v>
      </c>
      <c r="AE412" s="39">
        <v>0.21</v>
      </c>
      <c r="AF412" s="39">
        <v>0.43</v>
      </c>
      <c r="AG412" s="39">
        <v>0.14000000000000001</v>
      </c>
      <c r="AH412" s="39">
        <v>0.14000000000000001</v>
      </c>
      <c r="AI412" s="39">
        <v>0.21</v>
      </c>
      <c r="AJ412" s="39">
        <v>0.28999999999999998</v>
      </c>
      <c r="AK412" s="39">
        <v>0.14000000000000001</v>
      </c>
      <c r="AL412" s="39">
        <v>0.14000000000000001</v>
      </c>
      <c r="AM412" s="39">
        <v>0.36</v>
      </c>
      <c r="AN412" s="39">
        <v>0.14000000000000001</v>
      </c>
      <c r="AO412" s="39">
        <v>0.21</v>
      </c>
      <c r="AP412" s="39">
        <v>0.14000000000000001</v>
      </c>
      <c r="AQ412" s="39">
        <v>0.5</v>
      </c>
      <c r="AR412" s="39">
        <v>0.14000000000000001</v>
      </c>
      <c r="AS412" s="39">
        <v>0.36</v>
      </c>
      <c r="AT412" s="39">
        <v>0.21</v>
      </c>
      <c r="AU412" s="39">
        <v>0.21</v>
      </c>
      <c r="AV412" s="39">
        <v>0.14000000000000001</v>
      </c>
      <c r="AW412" s="39">
        <v>0.43</v>
      </c>
      <c r="AX412" s="39">
        <v>0.36</v>
      </c>
      <c r="AY412" s="39">
        <v>7.0000000000000007E-2</v>
      </c>
      <c r="AZ412" s="39">
        <v>7.0000000000000007E-2</v>
      </c>
      <c r="BA412" s="39">
        <v>0.14000000000000001</v>
      </c>
      <c r="BB412" s="39">
        <v>0.5</v>
      </c>
      <c r="BC412" s="39">
        <v>7.0000000000000007E-2</v>
      </c>
      <c r="BD412" s="39">
        <v>0.36</v>
      </c>
      <c r="BE412" s="39">
        <v>0.36</v>
      </c>
      <c r="BF412" s="39">
        <v>0.21</v>
      </c>
      <c r="BG412" s="39">
        <v>0.21</v>
      </c>
      <c r="BH412" s="39">
        <v>0</v>
      </c>
      <c r="BI412" s="39">
        <v>0.43</v>
      </c>
      <c r="BJ412" s="39">
        <v>0.14000000000000001</v>
      </c>
      <c r="BK412" s="39">
        <v>0.21</v>
      </c>
      <c r="BL412" s="39">
        <v>0.36</v>
      </c>
      <c r="BM412" s="39">
        <v>0.14000000000000001</v>
      </c>
      <c r="BN412" s="39">
        <v>0.14000000000000001</v>
      </c>
      <c r="BO412" s="39">
        <v>7.0000000000000007E-2</v>
      </c>
      <c r="BP412" s="39">
        <v>0.36</v>
      </c>
      <c r="BQ412" s="39">
        <v>0.28999999999999998</v>
      </c>
      <c r="BR412" s="39">
        <v>0.14000000000000001</v>
      </c>
      <c r="BS412" s="39">
        <v>0.28999999999999998</v>
      </c>
      <c r="BT412" s="39">
        <v>0</v>
      </c>
      <c r="BU412" s="39">
        <v>0.14000000000000001</v>
      </c>
      <c r="BV412" s="39">
        <v>0.21</v>
      </c>
      <c r="BW412" s="39">
        <v>7.0000000000000007E-2</v>
      </c>
      <c r="BX412" s="39">
        <v>7.0000000000000007E-2</v>
      </c>
      <c r="BY412" s="39">
        <v>7.0000000000000007E-2</v>
      </c>
      <c r="BZ412" s="39">
        <v>0.14000000000000001</v>
      </c>
      <c r="CA412" s="39">
        <v>0.14000000000000001</v>
      </c>
      <c r="CB412" s="39">
        <v>0</v>
      </c>
      <c r="CC412" s="39">
        <v>0.3</v>
      </c>
      <c r="CD412" s="39">
        <v>0.25</v>
      </c>
      <c r="CE412" s="39">
        <v>0.21</v>
      </c>
      <c r="CF412" s="39">
        <v>0.11</v>
      </c>
    </row>
    <row r="413" spans="1:84" x14ac:dyDescent="0.25">
      <c r="A413" s="31" t="str">
        <f t="shared" si="6"/>
        <v>ESC MUL B CHAPADINHA II5º anoc</v>
      </c>
      <c r="B413" s="31" t="s">
        <v>78</v>
      </c>
      <c r="C413" s="31" t="s">
        <v>79</v>
      </c>
      <c r="D413" s="31" t="s">
        <v>96</v>
      </c>
      <c r="E413" s="31" t="s">
        <v>217</v>
      </c>
      <c r="F413" s="31" t="s">
        <v>557</v>
      </c>
      <c r="G413" s="42">
        <v>26</v>
      </c>
      <c r="H413" s="42">
        <v>26</v>
      </c>
      <c r="I413" s="42">
        <v>26</v>
      </c>
      <c r="J413" s="42">
        <v>26</v>
      </c>
      <c r="K413" s="39">
        <v>0.12</v>
      </c>
      <c r="L413" s="39">
        <v>0.46</v>
      </c>
      <c r="M413" s="39">
        <v>0.15</v>
      </c>
      <c r="N413" s="39">
        <v>0.31</v>
      </c>
      <c r="O413" s="39">
        <v>0.57999999999999996</v>
      </c>
      <c r="P413" s="39">
        <v>0.27</v>
      </c>
      <c r="Q413" s="39">
        <v>0.27</v>
      </c>
      <c r="R413" s="39">
        <v>0.31</v>
      </c>
      <c r="S413" s="39">
        <v>0.19</v>
      </c>
      <c r="T413" s="39">
        <v>0.38</v>
      </c>
      <c r="U413" s="39">
        <v>0.38</v>
      </c>
      <c r="V413" s="39">
        <v>0.5</v>
      </c>
      <c r="W413" s="39">
        <v>0.38</v>
      </c>
      <c r="X413" s="39">
        <v>0.46</v>
      </c>
      <c r="Y413" s="39">
        <v>0.27</v>
      </c>
      <c r="Z413" s="39">
        <v>0.5</v>
      </c>
      <c r="AA413" s="39">
        <v>0.31</v>
      </c>
      <c r="AB413" s="39">
        <v>0.35</v>
      </c>
      <c r="AC413" s="39">
        <v>0.15</v>
      </c>
      <c r="AD413" s="39">
        <v>0.46</v>
      </c>
      <c r="AE413" s="39">
        <v>0.46</v>
      </c>
      <c r="AF413" s="39">
        <v>0.46</v>
      </c>
      <c r="AG413" s="39">
        <v>0.19</v>
      </c>
      <c r="AH413" s="39">
        <v>0.15</v>
      </c>
      <c r="AI413" s="39">
        <v>0.27</v>
      </c>
      <c r="AJ413" s="39">
        <v>0.46</v>
      </c>
      <c r="AK413" s="39">
        <v>0.54</v>
      </c>
      <c r="AL413" s="39">
        <v>0.31</v>
      </c>
      <c r="AM413" s="39">
        <v>0.54</v>
      </c>
      <c r="AN413" s="39">
        <v>0.42</v>
      </c>
      <c r="AO413" s="39">
        <v>0.19</v>
      </c>
      <c r="AP413" s="39">
        <v>0.27</v>
      </c>
      <c r="AQ413" s="39">
        <v>0.35</v>
      </c>
      <c r="AR413" s="39">
        <v>0.35</v>
      </c>
      <c r="AS413" s="39">
        <v>0.27</v>
      </c>
      <c r="AT413" s="39">
        <v>0.23</v>
      </c>
      <c r="AU413" s="39">
        <v>0.5</v>
      </c>
      <c r="AV413" s="39">
        <v>0.31</v>
      </c>
      <c r="AW413" s="39">
        <v>0.19</v>
      </c>
      <c r="AX413" s="39">
        <v>0.54</v>
      </c>
      <c r="AY413" s="39">
        <v>0.31</v>
      </c>
      <c r="AZ413" s="39">
        <v>0.35</v>
      </c>
      <c r="BA413" s="39">
        <v>0.38</v>
      </c>
      <c r="BB413" s="39">
        <v>0.57999999999999996</v>
      </c>
      <c r="BC413" s="39">
        <v>0.31</v>
      </c>
      <c r="BD413" s="39">
        <v>0.57999999999999996</v>
      </c>
      <c r="BE413" s="39">
        <v>0.62</v>
      </c>
      <c r="BF413" s="39">
        <v>0.19</v>
      </c>
      <c r="BG413" s="39">
        <v>0.54</v>
      </c>
      <c r="BH413" s="39">
        <v>0.19</v>
      </c>
      <c r="BI413" s="39">
        <v>0.42</v>
      </c>
      <c r="BJ413" s="39">
        <v>0.15</v>
      </c>
      <c r="BK413" s="39">
        <v>0.46</v>
      </c>
      <c r="BL413" s="39">
        <v>0.38</v>
      </c>
      <c r="BM413" s="39">
        <v>0.38</v>
      </c>
      <c r="BN413" s="39">
        <v>0.35</v>
      </c>
      <c r="BO413" s="39">
        <v>0.19</v>
      </c>
      <c r="BP413" s="39">
        <v>0.46</v>
      </c>
      <c r="BQ413" s="39">
        <v>0.42</v>
      </c>
      <c r="BR413" s="39">
        <v>0.38</v>
      </c>
      <c r="BS413" s="39">
        <v>0.23</v>
      </c>
      <c r="BT413" s="39">
        <v>0.08</v>
      </c>
      <c r="BU413" s="39">
        <v>0.54</v>
      </c>
      <c r="BV413" s="39">
        <v>0.5</v>
      </c>
      <c r="BW413" s="39">
        <v>0.15</v>
      </c>
      <c r="BX413" s="39">
        <v>0.15</v>
      </c>
      <c r="BY413" s="39">
        <v>0.31</v>
      </c>
      <c r="BZ413" s="39">
        <v>0.46</v>
      </c>
      <c r="CA413" s="39">
        <v>0.27</v>
      </c>
      <c r="CB413" s="39">
        <v>0.27</v>
      </c>
      <c r="CC413" s="39">
        <v>0.34</v>
      </c>
      <c r="CD413" s="39">
        <v>0.35</v>
      </c>
      <c r="CE413" s="39">
        <v>0.38</v>
      </c>
      <c r="CF413" s="39">
        <v>0.3</v>
      </c>
    </row>
    <row r="414" spans="1:84" x14ac:dyDescent="0.25">
      <c r="A414" s="31" t="str">
        <f t="shared" si="6"/>
        <v>ESC MUL ANGELO SIRIANO5º anoA</v>
      </c>
      <c r="B414" s="31" t="s">
        <v>280</v>
      </c>
      <c r="C414" s="31" t="s">
        <v>283</v>
      </c>
      <c r="D414" s="31" t="s">
        <v>458</v>
      </c>
      <c r="E414" s="31" t="s">
        <v>217</v>
      </c>
      <c r="F414" s="31" t="s">
        <v>87</v>
      </c>
      <c r="G414" s="42">
        <v>5</v>
      </c>
      <c r="H414" s="42">
        <v>5</v>
      </c>
      <c r="I414" s="42">
        <v>5</v>
      </c>
      <c r="J414" s="42">
        <v>5</v>
      </c>
      <c r="K414" s="39">
        <v>0.4</v>
      </c>
      <c r="L414" s="39">
        <v>0.4</v>
      </c>
      <c r="M414" s="39">
        <v>0.2</v>
      </c>
      <c r="N414" s="39">
        <v>0.2</v>
      </c>
      <c r="O414" s="39">
        <v>0</v>
      </c>
      <c r="P414" s="39">
        <v>0</v>
      </c>
      <c r="Q414" s="39">
        <v>0.2</v>
      </c>
      <c r="R414" s="39">
        <v>0</v>
      </c>
      <c r="S414" s="39">
        <v>0.2</v>
      </c>
      <c r="T414" s="39">
        <v>0.4</v>
      </c>
      <c r="U414" s="39">
        <v>0</v>
      </c>
      <c r="V414" s="39">
        <v>0.4</v>
      </c>
      <c r="W414" s="39">
        <v>0.6</v>
      </c>
      <c r="X414" s="39">
        <v>0.2</v>
      </c>
      <c r="Y414" s="39">
        <v>0</v>
      </c>
      <c r="Z414" s="39">
        <v>0.2</v>
      </c>
      <c r="AA414" s="39">
        <v>1</v>
      </c>
      <c r="AB414" s="39">
        <v>0.6</v>
      </c>
      <c r="AC414" s="39">
        <v>0.4</v>
      </c>
      <c r="AD414" s="39">
        <v>0</v>
      </c>
      <c r="AE414" s="39">
        <v>0.2</v>
      </c>
      <c r="AF414" s="39">
        <v>0.4</v>
      </c>
      <c r="AG414" s="39">
        <v>0</v>
      </c>
      <c r="AH414" s="39">
        <v>0.4</v>
      </c>
      <c r="AI414" s="39">
        <v>0.4</v>
      </c>
      <c r="AJ414" s="39">
        <v>0.2</v>
      </c>
      <c r="AK414" s="39">
        <v>0.6</v>
      </c>
      <c r="AL414" s="39">
        <v>0.4</v>
      </c>
      <c r="AM414" s="39">
        <v>0.2</v>
      </c>
      <c r="AN414" s="39">
        <v>0.4</v>
      </c>
      <c r="AO414" s="39">
        <v>0</v>
      </c>
      <c r="AP414" s="39">
        <v>0.2</v>
      </c>
      <c r="AQ414" s="39">
        <v>0.8</v>
      </c>
      <c r="AR414" s="39">
        <v>0.4</v>
      </c>
      <c r="AS414" s="39">
        <v>0.2</v>
      </c>
      <c r="AT414" s="39">
        <v>0</v>
      </c>
      <c r="AU414" s="39">
        <v>0.6</v>
      </c>
      <c r="AV414" s="39">
        <v>0.6</v>
      </c>
      <c r="AW414" s="39">
        <v>0</v>
      </c>
      <c r="AX414" s="39">
        <v>0.6</v>
      </c>
      <c r="AY414" s="39">
        <v>0.4</v>
      </c>
      <c r="AZ414" s="39">
        <v>0.2</v>
      </c>
      <c r="BA414" s="39">
        <v>0</v>
      </c>
      <c r="BB414" s="39">
        <v>0.4</v>
      </c>
      <c r="BC414" s="39">
        <v>0.2</v>
      </c>
      <c r="BD414" s="39">
        <v>0.6</v>
      </c>
      <c r="BE414" s="39">
        <v>0.6</v>
      </c>
      <c r="BF414" s="39">
        <v>0.4</v>
      </c>
      <c r="BG414" s="39">
        <v>0.2</v>
      </c>
      <c r="BH414" s="39">
        <v>0</v>
      </c>
      <c r="BI414" s="39">
        <v>0.6</v>
      </c>
      <c r="BJ414" s="39">
        <v>0.2</v>
      </c>
      <c r="BK414" s="39">
        <v>0</v>
      </c>
      <c r="BL414" s="39">
        <v>0.4</v>
      </c>
      <c r="BM414" s="39">
        <v>0.4</v>
      </c>
      <c r="BN414" s="39">
        <v>0</v>
      </c>
      <c r="BO414" s="39">
        <v>0.4</v>
      </c>
      <c r="BP414" s="39">
        <v>0.6</v>
      </c>
      <c r="BQ414" s="39">
        <v>0.8</v>
      </c>
      <c r="BR414" s="39">
        <v>0.2</v>
      </c>
      <c r="BS414" s="39">
        <v>0.4</v>
      </c>
      <c r="BT414" s="39">
        <v>0</v>
      </c>
      <c r="BU414" s="39">
        <v>0.6</v>
      </c>
      <c r="BV414" s="39">
        <v>0.4</v>
      </c>
      <c r="BW414" s="39">
        <v>0.2</v>
      </c>
      <c r="BX414" s="39">
        <v>0</v>
      </c>
      <c r="BY414" s="39">
        <v>0</v>
      </c>
      <c r="BZ414" s="39">
        <v>0.2</v>
      </c>
      <c r="CA414" s="39">
        <v>0.2</v>
      </c>
      <c r="CB414" s="39">
        <v>0.2</v>
      </c>
      <c r="CC414" s="39">
        <v>0.27</v>
      </c>
      <c r="CD414" s="39">
        <v>0.33</v>
      </c>
      <c r="CE414" s="39">
        <v>0.33</v>
      </c>
      <c r="CF414" s="39">
        <v>0.22</v>
      </c>
    </row>
    <row r="415" spans="1:84" x14ac:dyDescent="0.25">
      <c r="A415" s="31" t="str">
        <f t="shared" si="6"/>
        <v>ESC MUL ANTONIO FIRMINO DA SILVA5º anoA mat</v>
      </c>
      <c r="B415" s="31" t="s">
        <v>166</v>
      </c>
      <c r="C415" s="31" t="s">
        <v>201</v>
      </c>
      <c r="D415" s="31" t="s">
        <v>202</v>
      </c>
      <c r="E415" s="31" t="s">
        <v>217</v>
      </c>
      <c r="F415" s="31" t="s">
        <v>558</v>
      </c>
      <c r="G415" s="42">
        <v>2</v>
      </c>
      <c r="H415" s="42">
        <v>2</v>
      </c>
      <c r="I415" s="42">
        <v>2</v>
      </c>
      <c r="J415" s="42">
        <v>2</v>
      </c>
      <c r="K415" s="39">
        <v>0</v>
      </c>
      <c r="L415" s="39">
        <v>0</v>
      </c>
      <c r="M415" s="39">
        <v>0.5</v>
      </c>
      <c r="N415" s="39">
        <v>0</v>
      </c>
      <c r="O415" s="39">
        <v>0</v>
      </c>
      <c r="P415" s="39">
        <v>0</v>
      </c>
      <c r="Q415" s="39">
        <v>0</v>
      </c>
      <c r="R415" s="39">
        <v>0.5</v>
      </c>
      <c r="S415" s="39">
        <v>0</v>
      </c>
      <c r="T415" s="39">
        <v>1</v>
      </c>
      <c r="U415" s="39">
        <v>0.5</v>
      </c>
      <c r="V415" s="39">
        <v>0</v>
      </c>
      <c r="W415" s="39">
        <v>0</v>
      </c>
      <c r="X415" s="39">
        <v>0.5</v>
      </c>
      <c r="Y415" s="39">
        <v>0.5</v>
      </c>
      <c r="Z415" s="39">
        <v>0</v>
      </c>
      <c r="AA415" s="39">
        <v>1</v>
      </c>
      <c r="AB415" s="39">
        <v>0</v>
      </c>
      <c r="AC415" s="39">
        <v>0</v>
      </c>
      <c r="AD415" s="39">
        <v>0.5</v>
      </c>
      <c r="AE415" s="39">
        <v>0</v>
      </c>
      <c r="AF415" s="39">
        <v>1</v>
      </c>
      <c r="AG415" s="39">
        <v>0</v>
      </c>
      <c r="AH415" s="39">
        <v>1</v>
      </c>
      <c r="AI415" s="39">
        <v>0</v>
      </c>
      <c r="AJ415" s="39">
        <v>1</v>
      </c>
      <c r="AK415" s="39">
        <v>0.5</v>
      </c>
      <c r="AL415" s="39">
        <v>0.5</v>
      </c>
      <c r="AM415" s="39">
        <v>0</v>
      </c>
      <c r="AN415" s="39">
        <v>0.5</v>
      </c>
      <c r="AO415" s="39">
        <v>0.5</v>
      </c>
      <c r="AP415" s="39">
        <v>0</v>
      </c>
      <c r="AQ415" s="39">
        <v>0.5</v>
      </c>
      <c r="AR415" s="39">
        <v>0</v>
      </c>
      <c r="AS415" s="39">
        <v>0</v>
      </c>
      <c r="AT415" s="39">
        <v>0</v>
      </c>
      <c r="AU415" s="39">
        <v>0.5</v>
      </c>
      <c r="AV415" s="39">
        <v>0</v>
      </c>
      <c r="AW415" s="39">
        <v>0</v>
      </c>
      <c r="AX415" s="39">
        <v>0</v>
      </c>
      <c r="AY415" s="39">
        <v>1</v>
      </c>
      <c r="AZ415" s="39">
        <v>1</v>
      </c>
      <c r="BA415" s="39">
        <v>0</v>
      </c>
      <c r="BB415" s="39">
        <v>1</v>
      </c>
      <c r="BC415" s="39">
        <v>0.5</v>
      </c>
      <c r="BD415" s="39">
        <v>1</v>
      </c>
      <c r="BE415" s="39">
        <v>0.5</v>
      </c>
      <c r="BF415" s="39">
        <v>0.5</v>
      </c>
      <c r="BG415" s="39">
        <v>0</v>
      </c>
      <c r="BH415" s="39">
        <v>0</v>
      </c>
      <c r="BI415" s="39">
        <v>0</v>
      </c>
      <c r="BJ415" s="39">
        <v>0.5</v>
      </c>
      <c r="BK415" s="39">
        <v>0.5</v>
      </c>
      <c r="BL415" s="39">
        <v>0</v>
      </c>
      <c r="BM415" s="39">
        <v>0</v>
      </c>
      <c r="BN415" s="39">
        <v>0</v>
      </c>
      <c r="BO415" s="39">
        <v>0</v>
      </c>
      <c r="BP415" s="39">
        <v>0.5</v>
      </c>
      <c r="BQ415" s="39">
        <v>0.5</v>
      </c>
      <c r="BR415" s="39">
        <v>0.5</v>
      </c>
      <c r="BS415" s="39">
        <v>0</v>
      </c>
      <c r="BT415" s="39">
        <v>0</v>
      </c>
      <c r="BU415" s="39">
        <v>0</v>
      </c>
      <c r="BV415" s="39">
        <v>0.5</v>
      </c>
      <c r="BW415" s="39">
        <v>0</v>
      </c>
      <c r="BX415" s="39">
        <v>0.5</v>
      </c>
      <c r="BY415" s="39">
        <v>0</v>
      </c>
      <c r="BZ415" s="39">
        <v>0</v>
      </c>
      <c r="CA415" s="39">
        <v>0.5</v>
      </c>
      <c r="CB415" s="39">
        <v>0.5</v>
      </c>
      <c r="CC415" s="39">
        <v>0.25</v>
      </c>
      <c r="CD415" s="39">
        <v>0.3</v>
      </c>
      <c r="CE415" s="39">
        <v>0.4</v>
      </c>
      <c r="CF415" s="39">
        <v>0.2</v>
      </c>
    </row>
    <row r="416" spans="1:84" x14ac:dyDescent="0.25">
      <c r="A416" s="31" t="str">
        <f t="shared" si="6"/>
        <v>ESCOLA MUNICIPAL JUSCELINO KUBITSCHEK DE OLIVEIRA5º ano5º ANO A - MAT - 5º ANO ID:795</v>
      </c>
      <c r="B416" s="31" t="s">
        <v>280</v>
      </c>
      <c r="C416" s="31" t="s">
        <v>590</v>
      </c>
      <c r="D416" s="31" t="s">
        <v>559</v>
      </c>
      <c r="E416" s="31" t="s">
        <v>217</v>
      </c>
      <c r="F416" s="31" t="s">
        <v>560</v>
      </c>
      <c r="G416" s="42">
        <v>21</v>
      </c>
      <c r="H416" s="42">
        <v>21</v>
      </c>
      <c r="I416" s="42">
        <v>21</v>
      </c>
      <c r="J416" s="42">
        <v>21</v>
      </c>
      <c r="K416" s="39">
        <v>0.19</v>
      </c>
      <c r="L416" s="39">
        <v>0.19</v>
      </c>
      <c r="M416" s="39">
        <v>0.14000000000000001</v>
      </c>
      <c r="N416" s="39">
        <v>0.19</v>
      </c>
      <c r="O416" s="39">
        <v>0.62</v>
      </c>
      <c r="P416" s="39">
        <v>0.33</v>
      </c>
      <c r="Q416" s="39">
        <v>0.48</v>
      </c>
      <c r="R416" s="39">
        <v>0.33</v>
      </c>
      <c r="S416" s="39">
        <v>0.24</v>
      </c>
      <c r="T416" s="39">
        <v>0.52</v>
      </c>
      <c r="U416" s="39">
        <v>0.67</v>
      </c>
      <c r="V416" s="39">
        <v>0.38</v>
      </c>
      <c r="W416" s="39">
        <v>0.28999999999999998</v>
      </c>
      <c r="X416" s="39">
        <v>0.48</v>
      </c>
      <c r="Y416" s="39">
        <v>0.67</v>
      </c>
      <c r="Z416" s="39">
        <v>0.24</v>
      </c>
      <c r="AA416" s="39">
        <v>0.33</v>
      </c>
      <c r="AB416" s="39">
        <v>0.38</v>
      </c>
      <c r="AC416" s="39">
        <v>0.05</v>
      </c>
      <c r="AD416" s="39">
        <v>0.67</v>
      </c>
      <c r="AE416" s="39">
        <v>0.48</v>
      </c>
      <c r="AF416" s="39">
        <v>0.67</v>
      </c>
      <c r="AG416" s="39">
        <v>0.14000000000000001</v>
      </c>
      <c r="AH416" s="39">
        <v>0</v>
      </c>
      <c r="AI416" s="39">
        <v>0.28999999999999998</v>
      </c>
      <c r="AJ416" s="39">
        <v>0.38</v>
      </c>
      <c r="AK416" s="39">
        <v>0.67</v>
      </c>
      <c r="AL416" s="39">
        <v>0.48</v>
      </c>
      <c r="AM416" s="39">
        <v>0.71</v>
      </c>
      <c r="AN416" s="39">
        <v>0.24</v>
      </c>
      <c r="AO416" s="39">
        <v>0.28999999999999998</v>
      </c>
      <c r="AP416" s="39">
        <v>0.43</v>
      </c>
      <c r="AQ416" s="39">
        <v>0.38</v>
      </c>
      <c r="AR416" s="39">
        <v>0.67</v>
      </c>
      <c r="AS416" s="39">
        <v>0.62</v>
      </c>
      <c r="AT416" s="39">
        <v>0.19</v>
      </c>
      <c r="AU416" s="39">
        <v>0.71</v>
      </c>
      <c r="AV416" s="39">
        <v>0.24</v>
      </c>
      <c r="AW416" s="39">
        <v>0.24</v>
      </c>
      <c r="AX416" s="39">
        <v>0.33</v>
      </c>
      <c r="AY416" s="39">
        <v>0.14000000000000001</v>
      </c>
      <c r="AZ416" s="39">
        <v>0.14000000000000001</v>
      </c>
      <c r="BA416" s="39">
        <v>0.1</v>
      </c>
      <c r="BB416" s="39">
        <v>0.81</v>
      </c>
      <c r="BC416" s="39">
        <v>0.38</v>
      </c>
      <c r="BD416" s="39">
        <v>0.67</v>
      </c>
      <c r="BE416" s="39">
        <v>0.33</v>
      </c>
      <c r="BF416" s="39">
        <v>0.52</v>
      </c>
      <c r="BG416" s="39">
        <v>0.38</v>
      </c>
      <c r="BH416" s="39">
        <v>0.24</v>
      </c>
      <c r="BI416" s="39">
        <v>0.56999999999999995</v>
      </c>
      <c r="BJ416" s="39">
        <v>0.33</v>
      </c>
      <c r="BK416" s="39">
        <v>0.81</v>
      </c>
      <c r="BL416" s="39">
        <v>0.56999999999999995</v>
      </c>
      <c r="BM416" s="39">
        <v>0.62</v>
      </c>
      <c r="BN416" s="39">
        <v>0.1</v>
      </c>
      <c r="BO416" s="39">
        <v>0.1</v>
      </c>
      <c r="BP416" s="39">
        <v>0.71</v>
      </c>
      <c r="BQ416" s="39">
        <v>0.52</v>
      </c>
      <c r="BR416" s="39">
        <v>0.24</v>
      </c>
      <c r="BS416" s="39">
        <v>0.14000000000000001</v>
      </c>
      <c r="BT416" s="39">
        <v>0.19</v>
      </c>
      <c r="BU416" s="39">
        <v>0.52</v>
      </c>
      <c r="BV416" s="39">
        <v>0.1</v>
      </c>
      <c r="BW416" s="39">
        <v>0.19</v>
      </c>
      <c r="BX416" s="39">
        <v>0.33</v>
      </c>
      <c r="BY416" s="39">
        <v>0.38</v>
      </c>
      <c r="BZ416" s="39">
        <v>0.56999999999999995</v>
      </c>
      <c r="CA416" s="39">
        <v>0.38</v>
      </c>
      <c r="CB416" s="39">
        <v>0.33</v>
      </c>
      <c r="CC416" s="39">
        <v>0.37</v>
      </c>
      <c r="CD416" s="39">
        <v>0.41</v>
      </c>
      <c r="CE416" s="39">
        <v>0.41</v>
      </c>
      <c r="CF416" s="39">
        <v>0.31</v>
      </c>
    </row>
    <row r="417" spans="1:84" x14ac:dyDescent="0.25">
      <c r="A417" s="31" t="str">
        <f t="shared" si="6"/>
        <v>ESCOLA MUNICIPAL ALTO DA BOA VISTA II5º anoC</v>
      </c>
      <c r="B417" s="31" t="s">
        <v>92</v>
      </c>
      <c r="C417" s="31" t="s">
        <v>611</v>
      </c>
      <c r="D417" s="31" t="s">
        <v>552</v>
      </c>
      <c r="E417" s="31" t="s">
        <v>217</v>
      </c>
      <c r="F417" s="31" t="s">
        <v>102</v>
      </c>
      <c r="G417" s="42">
        <v>29</v>
      </c>
      <c r="H417" s="42">
        <v>29</v>
      </c>
      <c r="I417" s="42">
        <v>29</v>
      </c>
      <c r="J417" s="42">
        <v>29</v>
      </c>
      <c r="K417" s="39">
        <v>0.24</v>
      </c>
      <c r="L417" s="39">
        <v>0.21</v>
      </c>
      <c r="M417" s="39">
        <v>0.24</v>
      </c>
      <c r="N417" s="39">
        <v>0.24</v>
      </c>
      <c r="O417" s="39">
        <v>0.55000000000000004</v>
      </c>
      <c r="P417" s="39">
        <v>0.21</v>
      </c>
      <c r="Q417" s="39">
        <v>0.41</v>
      </c>
      <c r="R417" s="39">
        <v>0.31</v>
      </c>
      <c r="S417" s="39">
        <v>0.41</v>
      </c>
      <c r="T417" s="39">
        <v>0.28000000000000003</v>
      </c>
      <c r="U417" s="39">
        <v>0.52</v>
      </c>
      <c r="V417" s="39">
        <v>0.34</v>
      </c>
      <c r="W417" s="39">
        <v>0.28000000000000003</v>
      </c>
      <c r="X417" s="39">
        <v>0.55000000000000004</v>
      </c>
      <c r="Y417" s="39">
        <v>0.59</v>
      </c>
      <c r="Z417" s="39">
        <v>0.28000000000000003</v>
      </c>
      <c r="AA417" s="39">
        <v>0.34</v>
      </c>
      <c r="AB417" s="39">
        <v>0.34</v>
      </c>
      <c r="AC417" s="39">
        <v>0.24</v>
      </c>
      <c r="AD417" s="39">
        <v>0.69</v>
      </c>
      <c r="AE417" s="39">
        <v>0.34</v>
      </c>
      <c r="AF417" s="39">
        <v>0.41</v>
      </c>
      <c r="AG417" s="39">
        <v>0.28000000000000003</v>
      </c>
      <c r="AH417" s="39">
        <v>0.14000000000000001</v>
      </c>
      <c r="AI417" s="39">
        <v>0.48</v>
      </c>
      <c r="AJ417" s="39">
        <v>0.38</v>
      </c>
      <c r="AK417" s="39">
        <v>0.45</v>
      </c>
      <c r="AL417" s="39">
        <v>0.55000000000000004</v>
      </c>
      <c r="AM417" s="39">
        <v>0.55000000000000004</v>
      </c>
      <c r="AN417" s="39">
        <v>0.34</v>
      </c>
      <c r="AO417" s="39">
        <v>0.17</v>
      </c>
      <c r="AP417" s="39">
        <v>0.31</v>
      </c>
      <c r="AQ417" s="39">
        <v>0.34</v>
      </c>
      <c r="AR417" s="39">
        <v>0.45</v>
      </c>
      <c r="AS417" s="39">
        <v>0.79</v>
      </c>
      <c r="AT417" s="39">
        <v>0.14000000000000001</v>
      </c>
      <c r="AU417" s="39">
        <v>0.28000000000000003</v>
      </c>
      <c r="AV417" s="39">
        <v>0.41</v>
      </c>
      <c r="AW417" s="39">
        <v>0.17</v>
      </c>
      <c r="AX417" s="39">
        <v>0.52</v>
      </c>
      <c r="AY417" s="39">
        <v>0.34</v>
      </c>
      <c r="AZ417" s="39">
        <v>0.17</v>
      </c>
      <c r="BA417" s="39">
        <v>0.21</v>
      </c>
      <c r="BB417" s="39">
        <v>0.62</v>
      </c>
      <c r="BC417" s="39">
        <v>0.21</v>
      </c>
      <c r="BD417" s="39">
        <v>0.48</v>
      </c>
      <c r="BE417" s="39">
        <v>0.55000000000000004</v>
      </c>
      <c r="BF417" s="39">
        <v>0.69</v>
      </c>
      <c r="BG417" s="39">
        <v>0.55000000000000004</v>
      </c>
      <c r="BH417" s="39">
        <v>0.14000000000000001</v>
      </c>
      <c r="BI417" s="39">
        <v>0.69</v>
      </c>
      <c r="BJ417" s="39">
        <v>0.24</v>
      </c>
      <c r="BK417" s="39">
        <v>0.59</v>
      </c>
      <c r="BL417" s="39">
        <v>0.62</v>
      </c>
      <c r="BM417" s="39">
        <v>0.59</v>
      </c>
      <c r="BN417" s="39">
        <v>0.34</v>
      </c>
      <c r="BO417" s="39">
        <v>0.21</v>
      </c>
      <c r="BP417" s="39">
        <v>0.79</v>
      </c>
      <c r="BQ417" s="39">
        <v>0.34</v>
      </c>
      <c r="BR417" s="39">
        <v>0.41</v>
      </c>
      <c r="BS417" s="39">
        <v>0.21</v>
      </c>
      <c r="BT417" s="39">
        <v>0.24</v>
      </c>
      <c r="BU417" s="39">
        <v>0.66</v>
      </c>
      <c r="BV417" s="39">
        <v>0.24</v>
      </c>
      <c r="BW417" s="39">
        <v>0.14000000000000001</v>
      </c>
      <c r="BX417" s="39">
        <v>0.24</v>
      </c>
      <c r="BY417" s="39">
        <v>0.38</v>
      </c>
      <c r="BZ417" s="39">
        <v>0.66</v>
      </c>
      <c r="CA417" s="39">
        <v>0.14000000000000001</v>
      </c>
      <c r="CB417" s="39">
        <v>0.1</v>
      </c>
      <c r="CC417" s="39">
        <v>0.36</v>
      </c>
      <c r="CD417" s="39">
        <v>0.38</v>
      </c>
      <c r="CE417" s="39">
        <v>0.44</v>
      </c>
      <c r="CF417" s="39">
        <v>0.3</v>
      </c>
    </row>
    <row r="418" spans="1:84" x14ac:dyDescent="0.25">
      <c r="A418" s="31" t="str">
        <f t="shared" si="6"/>
        <v>ESCOLA MUNICIPAL FRANCISCO OLIVEIRA5º ano5º ano</v>
      </c>
      <c r="B418" s="31" t="s">
        <v>78</v>
      </c>
      <c r="C418" s="31" t="s">
        <v>158</v>
      </c>
      <c r="D418" s="31" t="s">
        <v>161</v>
      </c>
      <c r="E418" s="31" t="s">
        <v>217</v>
      </c>
      <c r="F418" s="31" t="s">
        <v>217</v>
      </c>
      <c r="G418" s="42">
        <v>7</v>
      </c>
      <c r="H418" s="42">
        <v>7</v>
      </c>
      <c r="I418" s="42">
        <v>7</v>
      </c>
      <c r="J418" s="42">
        <v>7</v>
      </c>
      <c r="K418" s="39">
        <v>0.14000000000000001</v>
      </c>
      <c r="L418" s="39">
        <v>0.71</v>
      </c>
      <c r="M418" s="39">
        <v>0</v>
      </c>
      <c r="N418" s="39">
        <v>0.14000000000000001</v>
      </c>
      <c r="O418" s="39">
        <v>1</v>
      </c>
      <c r="P418" s="39">
        <v>0</v>
      </c>
      <c r="Q418" s="39">
        <v>0</v>
      </c>
      <c r="R418" s="39">
        <v>0.86</v>
      </c>
      <c r="S418" s="39">
        <v>1</v>
      </c>
      <c r="T418" s="39">
        <v>1</v>
      </c>
      <c r="U418" s="39">
        <v>1</v>
      </c>
      <c r="V418" s="39">
        <v>0</v>
      </c>
      <c r="W418" s="39">
        <v>0.86</v>
      </c>
      <c r="X418" s="39">
        <v>0.71</v>
      </c>
      <c r="Y418" s="39">
        <v>0.86</v>
      </c>
      <c r="Z418" s="39">
        <v>1</v>
      </c>
      <c r="AA418" s="39">
        <v>1</v>
      </c>
      <c r="AB418" s="39">
        <v>0</v>
      </c>
      <c r="AC418" s="39">
        <v>1</v>
      </c>
      <c r="AD418" s="39">
        <v>0.86</v>
      </c>
      <c r="AE418" s="39">
        <v>1</v>
      </c>
      <c r="AF418" s="39">
        <v>0.86</v>
      </c>
      <c r="AG418" s="39">
        <v>0.71</v>
      </c>
      <c r="AH418" s="39">
        <v>0.56999999999999995</v>
      </c>
      <c r="AI418" s="39">
        <v>0.71</v>
      </c>
      <c r="AJ418" s="39">
        <v>0.86</v>
      </c>
      <c r="AK418" s="39">
        <v>0.71</v>
      </c>
      <c r="AL418" s="39">
        <v>0.86</v>
      </c>
      <c r="AM418" s="39">
        <v>1</v>
      </c>
      <c r="AN418" s="39">
        <v>0.71</v>
      </c>
      <c r="AO418" s="39">
        <v>0.14000000000000001</v>
      </c>
      <c r="AP418" s="39">
        <v>0.56999999999999995</v>
      </c>
      <c r="AQ418" s="39">
        <v>0.71</v>
      </c>
      <c r="AR418" s="39">
        <v>0.56999999999999995</v>
      </c>
      <c r="AS418" s="39">
        <v>1</v>
      </c>
      <c r="AT418" s="39">
        <v>0.56999999999999995</v>
      </c>
      <c r="AU418" s="39">
        <v>0</v>
      </c>
      <c r="AV418" s="39">
        <v>0.43</v>
      </c>
      <c r="AW418" s="39">
        <v>0.86</v>
      </c>
      <c r="AX418" s="39">
        <v>0.86</v>
      </c>
      <c r="AY418" s="39">
        <v>0</v>
      </c>
      <c r="AZ418" s="39">
        <v>0.14000000000000001</v>
      </c>
      <c r="BA418" s="39">
        <v>1</v>
      </c>
      <c r="BB418" s="39">
        <v>0.86</v>
      </c>
      <c r="BC418" s="39">
        <v>0.14000000000000001</v>
      </c>
      <c r="BD418" s="39">
        <v>0.14000000000000001</v>
      </c>
      <c r="BE418" s="39">
        <v>1</v>
      </c>
      <c r="BF418" s="39">
        <v>1</v>
      </c>
      <c r="BG418" s="39">
        <v>0.71</v>
      </c>
      <c r="BH418" s="39">
        <v>0.86</v>
      </c>
      <c r="BI418" s="39">
        <v>1</v>
      </c>
      <c r="BJ418" s="39">
        <v>0</v>
      </c>
      <c r="BK418" s="39">
        <v>1</v>
      </c>
      <c r="BL418" s="39">
        <v>0.86</v>
      </c>
      <c r="BM418" s="39">
        <v>1</v>
      </c>
      <c r="BN418" s="39">
        <v>1</v>
      </c>
      <c r="BO418" s="39">
        <v>0.14000000000000001</v>
      </c>
      <c r="BP418" s="39">
        <v>0.86</v>
      </c>
      <c r="BQ418" s="39">
        <v>1</v>
      </c>
      <c r="BR418" s="39">
        <v>0.56999999999999995</v>
      </c>
      <c r="BS418" s="39">
        <v>0</v>
      </c>
      <c r="BT418" s="39">
        <v>0</v>
      </c>
      <c r="BU418" s="39">
        <v>1</v>
      </c>
      <c r="BV418" s="39">
        <v>1</v>
      </c>
      <c r="BW418" s="39">
        <v>0</v>
      </c>
      <c r="BX418" s="39">
        <v>0.86</v>
      </c>
      <c r="BY418" s="39">
        <v>0.86</v>
      </c>
      <c r="BZ418" s="39">
        <v>0</v>
      </c>
      <c r="CA418" s="39">
        <v>0.28999999999999998</v>
      </c>
      <c r="CB418" s="39">
        <v>0</v>
      </c>
      <c r="CC418" s="39">
        <v>0.61</v>
      </c>
      <c r="CD418" s="39">
        <v>0.69</v>
      </c>
      <c r="CE418" s="39">
        <v>0.66</v>
      </c>
      <c r="CF418" s="39">
        <v>0.4</v>
      </c>
    </row>
    <row r="419" spans="1:84" x14ac:dyDescent="0.25">
      <c r="A419" s="31" t="str">
        <f t="shared" si="6"/>
        <v>ESCOLA MUNICIPAL JUSCELINO KUBITSCHEK DE OLIVEIRA5º ano5º ANO B - MAT - 5º ANO ID:796</v>
      </c>
      <c r="B419" s="31" t="s">
        <v>280</v>
      </c>
      <c r="C419" s="31" t="s">
        <v>590</v>
      </c>
      <c r="D419" s="31" t="s">
        <v>559</v>
      </c>
      <c r="E419" s="31" t="s">
        <v>217</v>
      </c>
      <c r="F419" s="31" t="s">
        <v>561</v>
      </c>
      <c r="G419" s="42">
        <v>19</v>
      </c>
      <c r="H419" s="42">
        <v>19</v>
      </c>
      <c r="I419" s="42">
        <v>20</v>
      </c>
      <c r="J419" s="42">
        <v>20</v>
      </c>
      <c r="K419" s="39">
        <v>0.3</v>
      </c>
      <c r="L419" s="39">
        <v>0.15</v>
      </c>
      <c r="M419" s="39">
        <v>0.25</v>
      </c>
      <c r="N419" s="39">
        <v>0.3</v>
      </c>
      <c r="O419" s="39">
        <v>0.4</v>
      </c>
      <c r="P419" s="39">
        <v>0.15</v>
      </c>
      <c r="Q419" s="39">
        <v>0.35</v>
      </c>
      <c r="R419" s="39">
        <v>0.5</v>
      </c>
      <c r="S419" s="39">
        <v>0.45</v>
      </c>
      <c r="T419" s="39">
        <v>0.2</v>
      </c>
      <c r="U419" s="39">
        <v>0.55000000000000004</v>
      </c>
      <c r="V419" s="39">
        <v>0.4</v>
      </c>
      <c r="W419" s="39">
        <v>0.25</v>
      </c>
      <c r="X419" s="39">
        <v>0.4</v>
      </c>
      <c r="Y419" s="39">
        <v>0.3</v>
      </c>
      <c r="Z419" s="39">
        <v>0.2</v>
      </c>
      <c r="AA419" s="39">
        <v>0.3</v>
      </c>
      <c r="AB419" s="39">
        <v>0.2</v>
      </c>
      <c r="AC419" s="39">
        <v>0.1</v>
      </c>
      <c r="AD419" s="39">
        <v>0.25</v>
      </c>
      <c r="AE419" s="39">
        <v>0.5</v>
      </c>
      <c r="AF419" s="39">
        <v>0.7</v>
      </c>
      <c r="AG419" s="39">
        <v>0.1</v>
      </c>
      <c r="AH419" s="39">
        <v>0.2</v>
      </c>
      <c r="AI419" s="39">
        <v>0.4</v>
      </c>
      <c r="AJ419" s="39">
        <v>0.55000000000000004</v>
      </c>
      <c r="AK419" s="39">
        <v>0.45</v>
      </c>
      <c r="AL419" s="39">
        <v>0.3</v>
      </c>
      <c r="AM419" s="39">
        <v>0.35</v>
      </c>
      <c r="AN419" s="39">
        <v>0.3</v>
      </c>
      <c r="AO419" s="39">
        <v>0.2</v>
      </c>
      <c r="AP419" s="39">
        <v>0.15</v>
      </c>
      <c r="AQ419" s="39">
        <v>0.35</v>
      </c>
      <c r="AR419" s="39">
        <v>0.25</v>
      </c>
      <c r="AS419" s="39">
        <v>0.55000000000000004</v>
      </c>
      <c r="AT419" s="39">
        <v>0.25</v>
      </c>
      <c r="AU419" s="39">
        <v>0.3</v>
      </c>
      <c r="AV419" s="39">
        <v>0.4</v>
      </c>
      <c r="AW419" s="39">
        <v>0.3</v>
      </c>
      <c r="AX419" s="39">
        <v>0.2</v>
      </c>
      <c r="AY419" s="39">
        <v>0.15</v>
      </c>
      <c r="AZ419" s="39">
        <v>0.15</v>
      </c>
      <c r="BA419" s="39">
        <v>0.2</v>
      </c>
      <c r="BB419" s="39">
        <v>0.5</v>
      </c>
      <c r="BC419" s="39">
        <v>0.3</v>
      </c>
      <c r="BD419" s="39">
        <v>0.55000000000000004</v>
      </c>
      <c r="BE419" s="39">
        <v>0.5</v>
      </c>
      <c r="BF419" s="39">
        <v>0.35</v>
      </c>
      <c r="BG419" s="39">
        <v>0.25</v>
      </c>
      <c r="BH419" s="39">
        <v>0.25</v>
      </c>
      <c r="BI419" s="39">
        <v>0.2</v>
      </c>
      <c r="BJ419" s="39">
        <v>0.05</v>
      </c>
      <c r="BK419" s="39">
        <v>0.25</v>
      </c>
      <c r="BL419" s="39">
        <v>0.4</v>
      </c>
      <c r="BM419" s="39">
        <v>0.3</v>
      </c>
      <c r="BN419" s="39">
        <v>0.25</v>
      </c>
      <c r="BO419" s="39">
        <v>0.25</v>
      </c>
      <c r="BP419" s="39">
        <v>0.35</v>
      </c>
      <c r="BQ419" s="39">
        <v>0.5</v>
      </c>
      <c r="BR419" s="39">
        <v>0.3</v>
      </c>
      <c r="BS419" s="39">
        <v>0.35</v>
      </c>
      <c r="BT419" s="39">
        <v>0.35</v>
      </c>
      <c r="BU419" s="39">
        <v>0.35</v>
      </c>
      <c r="BV419" s="39">
        <v>0.3</v>
      </c>
      <c r="BW419" s="39">
        <v>0.25</v>
      </c>
      <c r="BX419" s="39">
        <v>0.15</v>
      </c>
      <c r="BY419" s="39">
        <v>0.35</v>
      </c>
      <c r="BZ419" s="39">
        <v>0.35</v>
      </c>
      <c r="CA419" s="39">
        <v>0.25</v>
      </c>
      <c r="CB419" s="39">
        <v>0.4</v>
      </c>
      <c r="CC419" s="39">
        <v>0.3</v>
      </c>
      <c r="CD419" s="39">
        <v>0.34</v>
      </c>
      <c r="CE419" s="39">
        <v>0.3</v>
      </c>
      <c r="CF419" s="39">
        <v>0.31</v>
      </c>
    </row>
    <row r="420" spans="1:84" x14ac:dyDescent="0.25">
      <c r="A420" s="31" t="str">
        <f t="shared" si="6"/>
        <v>ESCOLA MUNICIPAL FRANCISCO OLIVEIRA5º anoU</v>
      </c>
      <c r="B420" s="31" t="s">
        <v>78</v>
      </c>
      <c r="C420" s="31" t="s">
        <v>158</v>
      </c>
      <c r="D420" s="31" t="s">
        <v>161</v>
      </c>
      <c r="E420" s="31" t="s">
        <v>217</v>
      </c>
      <c r="F420" s="31" t="s">
        <v>107</v>
      </c>
      <c r="G420" s="42">
        <v>7</v>
      </c>
      <c r="H420" s="42">
        <v>7</v>
      </c>
      <c r="I420" s="42">
        <v>7</v>
      </c>
      <c r="J420" s="42">
        <v>7</v>
      </c>
      <c r="K420" s="39">
        <v>0.86</v>
      </c>
      <c r="L420" s="39">
        <v>1</v>
      </c>
      <c r="M420" s="39">
        <v>0</v>
      </c>
      <c r="N420" s="39">
        <v>0</v>
      </c>
      <c r="O420" s="39">
        <v>1</v>
      </c>
      <c r="P420" s="39">
        <v>0</v>
      </c>
      <c r="Q420" s="39">
        <v>0</v>
      </c>
      <c r="R420" s="39">
        <v>1</v>
      </c>
      <c r="S420" s="39">
        <v>0.86</v>
      </c>
      <c r="T420" s="39">
        <v>1</v>
      </c>
      <c r="U420" s="39">
        <v>1</v>
      </c>
      <c r="V420" s="39">
        <v>0</v>
      </c>
      <c r="W420" s="39">
        <v>1</v>
      </c>
      <c r="X420" s="39">
        <v>1</v>
      </c>
      <c r="Y420" s="39">
        <v>1</v>
      </c>
      <c r="Z420" s="39">
        <v>1</v>
      </c>
      <c r="AA420" s="39">
        <v>1</v>
      </c>
      <c r="AB420" s="39">
        <v>0.14000000000000001</v>
      </c>
      <c r="AC420" s="39">
        <v>0.86</v>
      </c>
      <c r="AD420" s="39">
        <v>0.86</v>
      </c>
      <c r="AE420" s="39">
        <v>1</v>
      </c>
      <c r="AF420" s="39">
        <v>1</v>
      </c>
      <c r="AG420" s="39">
        <v>1</v>
      </c>
      <c r="AH420" s="39">
        <v>0.86</v>
      </c>
      <c r="AI420" s="39">
        <v>1</v>
      </c>
      <c r="AJ420" s="39">
        <v>1</v>
      </c>
      <c r="AK420" s="39">
        <v>1</v>
      </c>
      <c r="AL420" s="39">
        <v>0.86</v>
      </c>
      <c r="AM420" s="39">
        <v>0.86</v>
      </c>
      <c r="AN420" s="39">
        <v>0.86</v>
      </c>
      <c r="AO420" s="39">
        <v>0</v>
      </c>
      <c r="AP420" s="39">
        <v>1</v>
      </c>
      <c r="AQ420" s="39">
        <v>0.71</v>
      </c>
      <c r="AR420" s="39">
        <v>1</v>
      </c>
      <c r="AS420" s="39">
        <v>1</v>
      </c>
      <c r="AT420" s="39">
        <v>0.86</v>
      </c>
      <c r="AU420" s="39">
        <v>0.14000000000000001</v>
      </c>
      <c r="AV420" s="39">
        <v>1</v>
      </c>
      <c r="AW420" s="39">
        <v>1</v>
      </c>
      <c r="AX420" s="39">
        <v>0.86</v>
      </c>
      <c r="AY420" s="39">
        <v>0</v>
      </c>
      <c r="AZ420" s="39">
        <v>0</v>
      </c>
      <c r="BA420" s="39">
        <v>1</v>
      </c>
      <c r="BB420" s="39">
        <v>1</v>
      </c>
      <c r="BC420" s="39">
        <v>0</v>
      </c>
      <c r="BD420" s="39">
        <v>0</v>
      </c>
      <c r="BE420" s="39">
        <v>1</v>
      </c>
      <c r="BF420" s="39">
        <v>1</v>
      </c>
      <c r="BG420" s="39">
        <v>0.71</v>
      </c>
      <c r="BH420" s="39">
        <v>0.86</v>
      </c>
      <c r="BI420" s="39">
        <v>0.86</v>
      </c>
      <c r="BJ420" s="39">
        <v>0</v>
      </c>
      <c r="BK420" s="39">
        <v>1</v>
      </c>
      <c r="BL420" s="39">
        <v>1</v>
      </c>
      <c r="BM420" s="39">
        <v>0.86</v>
      </c>
      <c r="BN420" s="39">
        <v>1</v>
      </c>
      <c r="BO420" s="39">
        <v>0</v>
      </c>
      <c r="BP420" s="39">
        <v>1</v>
      </c>
      <c r="BQ420" s="39">
        <v>0.86</v>
      </c>
      <c r="BR420" s="39">
        <v>1</v>
      </c>
      <c r="BS420" s="39">
        <v>0</v>
      </c>
      <c r="BT420" s="39">
        <v>0</v>
      </c>
      <c r="BU420" s="39">
        <v>1</v>
      </c>
      <c r="BV420" s="39">
        <v>1</v>
      </c>
      <c r="BW420" s="39">
        <v>0</v>
      </c>
      <c r="BX420" s="39">
        <v>1</v>
      </c>
      <c r="BY420" s="39">
        <v>1</v>
      </c>
      <c r="BZ420" s="39">
        <v>0</v>
      </c>
      <c r="CA420" s="39">
        <v>0</v>
      </c>
      <c r="CB420" s="39">
        <v>0</v>
      </c>
      <c r="CC420" s="39">
        <v>0.68</v>
      </c>
      <c r="CD420" s="39">
        <v>0.85</v>
      </c>
      <c r="CE420" s="39">
        <v>0.66</v>
      </c>
      <c r="CF420" s="39">
        <v>0.4</v>
      </c>
    </row>
    <row r="421" spans="1:84" x14ac:dyDescent="0.25">
      <c r="A421" s="31" t="str">
        <f t="shared" si="6"/>
        <v>ESC MUL LUIS RAMOS DOS SANTOS5º anoB</v>
      </c>
      <c r="B421" s="31" t="s">
        <v>92</v>
      </c>
      <c r="C421" s="31" t="s">
        <v>612</v>
      </c>
      <c r="D421" s="31" t="s">
        <v>550</v>
      </c>
      <c r="E421" s="31" t="s">
        <v>217</v>
      </c>
      <c r="F421" s="31" t="s">
        <v>100</v>
      </c>
      <c r="G421" s="42">
        <v>17</v>
      </c>
      <c r="H421" s="42">
        <v>17</v>
      </c>
      <c r="I421" s="42">
        <v>17</v>
      </c>
      <c r="J421" s="42">
        <v>17</v>
      </c>
      <c r="K421" s="39">
        <v>0.24</v>
      </c>
      <c r="L421" s="39">
        <v>0.41</v>
      </c>
      <c r="M421" s="39">
        <v>0.06</v>
      </c>
      <c r="N421" s="39">
        <v>0.35</v>
      </c>
      <c r="O421" s="39">
        <v>0.35</v>
      </c>
      <c r="P421" s="39">
        <v>0.24</v>
      </c>
      <c r="Q421" s="39">
        <v>0.35</v>
      </c>
      <c r="R421" s="39">
        <v>0.59</v>
      </c>
      <c r="S421" s="39">
        <v>0.24</v>
      </c>
      <c r="T421" s="39">
        <v>0.47</v>
      </c>
      <c r="U421" s="39">
        <v>0.59</v>
      </c>
      <c r="V421" s="39">
        <v>0.28999999999999998</v>
      </c>
      <c r="W421" s="39">
        <v>0.41</v>
      </c>
      <c r="X421" s="39">
        <v>0.53</v>
      </c>
      <c r="Y421" s="39">
        <v>0.35</v>
      </c>
      <c r="Z421" s="39">
        <v>0.41</v>
      </c>
      <c r="AA421" s="39">
        <v>0.28999999999999998</v>
      </c>
      <c r="AB421" s="39">
        <v>0.12</v>
      </c>
      <c r="AC421" s="39">
        <v>0.41</v>
      </c>
      <c r="AD421" s="39">
        <v>0.59</v>
      </c>
      <c r="AE421" s="39">
        <v>0.47</v>
      </c>
      <c r="AF421" s="39">
        <v>0.53</v>
      </c>
      <c r="AG421" s="39">
        <v>0.24</v>
      </c>
      <c r="AH421" s="39">
        <v>0.24</v>
      </c>
      <c r="AI421" s="39">
        <v>0.12</v>
      </c>
      <c r="AJ421" s="39">
        <v>0.35</v>
      </c>
      <c r="AK421" s="39">
        <v>0.28999999999999998</v>
      </c>
      <c r="AL421" s="39">
        <v>0.41</v>
      </c>
      <c r="AM421" s="39">
        <v>0.76</v>
      </c>
      <c r="AN421" s="39">
        <v>0.35</v>
      </c>
      <c r="AO421" s="39">
        <v>0.12</v>
      </c>
      <c r="AP421" s="39">
        <v>0.35</v>
      </c>
      <c r="AQ421" s="39">
        <v>0.65</v>
      </c>
      <c r="AR421" s="39">
        <v>0.28999999999999998</v>
      </c>
      <c r="AS421" s="39">
        <v>0.53</v>
      </c>
      <c r="AT421" s="39">
        <v>0.24</v>
      </c>
      <c r="AU421" s="39">
        <v>0.28999999999999998</v>
      </c>
      <c r="AV421" s="39">
        <v>0.35</v>
      </c>
      <c r="AW421" s="39">
        <v>0.35</v>
      </c>
      <c r="AX421" s="39">
        <v>0.24</v>
      </c>
      <c r="AY421" s="39">
        <v>0.24</v>
      </c>
      <c r="AZ421" s="39">
        <v>0.47</v>
      </c>
      <c r="BA421" s="39">
        <v>0.12</v>
      </c>
      <c r="BB421" s="39">
        <v>0.47</v>
      </c>
      <c r="BC421" s="39">
        <v>0</v>
      </c>
      <c r="BD421" s="39">
        <v>0.65</v>
      </c>
      <c r="BE421" s="39">
        <v>0.59</v>
      </c>
      <c r="BF421" s="39">
        <v>0.47</v>
      </c>
      <c r="BG421" s="39">
        <v>0.24</v>
      </c>
      <c r="BH421" s="39">
        <v>0.18</v>
      </c>
      <c r="BI421" s="39">
        <v>0.41</v>
      </c>
      <c r="BJ421" s="39">
        <v>0.35</v>
      </c>
      <c r="BK421" s="39">
        <v>0.59</v>
      </c>
      <c r="BL421" s="39">
        <v>0.35</v>
      </c>
      <c r="BM421" s="39">
        <v>0.24</v>
      </c>
      <c r="BN421" s="39">
        <v>0.24</v>
      </c>
      <c r="BO421" s="39">
        <v>0.28999999999999998</v>
      </c>
      <c r="BP421" s="39">
        <v>0.59</v>
      </c>
      <c r="BQ421" s="39">
        <v>0.41</v>
      </c>
      <c r="BR421" s="39">
        <v>0.24</v>
      </c>
      <c r="BS421" s="39">
        <v>0.24</v>
      </c>
      <c r="BT421" s="39">
        <v>0.18</v>
      </c>
      <c r="BU421" s="39">
        <v>0.71</v>
      </c>
      <c r="BV421" s="39">
        <v>0.41</v>
      </c>
      <c r="BW421" s="39">
        <v>0.18</v>
      </c>
      <c r="BX421" s="39">
        <v>0.24</v>
      </c>
      <c r="BY421" s="39">
        <v>0.18</v>
      </c>
      <c r="BZ421" s="39">
        <v>0.12</v>
      </c>
      <c r="CA421" s="39">
        <v>0.35</v>
      </c>
      <c r="CB421" s="39">
        <v>0.24</v>
      </c>
      <c r="CC421" s="39">
        <v>0.36</v>
      </c>
      <c r="CD421" s="39">
        <v>0.36</v>
      </c>
      <c r="CE421" s="39">
        <v>0.36</v>
      </c>
      <c r="CF421" s="39">
        <v>0.28000000000000003</v>
      </c>
    </row>
    <row r="422" spans="1:84" x14ac:dyDescent="0.25">
      <c r="A422" s="31" t="str">
        <f t="shared" si="6"/>
        <v>ESCOLA MUNICIPAL BRICIO LUAN QUEIROZ DIVINO5º ano5º ANO "B"</v>
      </c>
      <c r="B422" s="31" t="s">
        <v>280</v>
      </c>
      <c r="C422" s="31" t="s">
        <v>283</v>
      </c>
      <c r="D422" s="31" t="s">
        <v>285</v>
      </c>
      <c r="E422" s="31" t="s">
        <v>217</v>
      </c>
      <c r="F422" s="31" t="s">
        <v>124</v>
      </c>
      <c r="G422" s="42">
        <v>19</v>
      </c>
      <c r="H422" s="42">
        <v>19</v>
      </c>
      <c r="I422" s="42">
        <v>19</v>
      </c>
      <c r="J422" s="42">
        <v>19</v>
      </c>
      <c r="K422" s="39">
        <v>0.26</v>
      </c>
      <c r="L422" s="39">
        <v>0.21</v>
      </c>
      <c r="M422" s="39">
        <v>0.21</v>
      </c>
      <c r="N422" s="39">
        <v>0.16</v>
      </c>
      <c r="O422" s="39">
        <v>0.42</v>
      </c>
      <c r="P422" s="39">
        <v>0.21</v>
      </c>
      <c r="Q422" s="39">
        <v>0.37</v>
      </c>
      <c r="R422" s="39">
        <v>0.32</v>
      </c>
      <c r="S422" s="39">
        <v>0.42</v>
      </c>
      <c r="T422" s="39">
        <v>0.26</v>
      </c>
      <c r="U422" s="39">
        <v>0.53</v>
      </c>
      <c r="V422" s="39">
        <v>0.37</v>
      </c>
      <c r="W422" s="39">
        <v>0.21</v>
      </c>
      <c r="X422" s="39">
        <v>0.53</v>
      </c>
      <c r="Y422" s="39">
        <v>0.47</v>
      </c>
      <c r="Z422" s="39">
        <v>0.32</v>
      </c>
      <c r="AA422" s="39">
        <v>0.37</v>
      </c>
      <c r="AB422" s="39">
        <v>0.26</v>
      </c>
      <c r="AC422" s="39">
        <v>0.26</v>
      </c>
      <c r="AD422" s="39">
        <v>0.63</v>
      </c>
      <c r="AE422" s="39">
        <v>0.63</v>
      </c>
      <c r="AF422" s="39">
        <v>0.63</v>
      </c>
      <c r="AG422" s="39">
        <v>0.37</v>
      </c>
      <c r="AH422" s="39">
        <v>0.16</v>
      </c>
      <c r="AI422" s="39">
        <v>0.57999999999999996</v>
      </c>
      <c r="AJ422" s="39">
        <v>0.53</v>
      </c>
      <c r="AK422" s="39">
        <v>0.57999999999999996</v>
      </c>
      <c r="AL422" s="39">
        <v>0.57999999999999996</v>
      </c>
      <c r="AM422" s="39">
        <v>0.57999999999999996</v>
      </c>
      <c r="AN422" s="39">
        <v>0.32</v>
      </c>
      <c r="AO422" s="39">
        <v>0.21</v>
      </c>
      <c r="AP422" s="39">
        <v>0.05</v>
      </c>
      <c r="AQ422" s="39">
        <v>0.57999999999999996</v>
      </c>
      <c r="AR422" s="39">
        <v>0.37</v>
      </c>
      <c r="AS422" s="39">
        <v>0.53</v>
      </c>
      <c r="AT422" s="39">
        <v>0.16</v>
      </c>
      <c r="AU422" s="39">
        <v>0.47</v>
      </c>
      <c r="AV422" s="39">
        <v>0.32</v>
      </c>
      <c r="AW422" s="39">
        <v>0.21</v>
      </c>
      <c r="AX422" s="39">
        <v>0.42</v>
      </c>
      <c r="AY422" s="39">
        <v>0.32</v>
      </c>
      <c r="AZ422" s="39">
        <v>0.26</v>
      </c>
      <c r="BA422" s="39">
        <v>0.26</v>
      </c>
      <c r="BB422" s="39">
        <v>0.84</v>
      </c>
      <c r="BC422" s="39">
        <v>0.37</v>
      </c>
      <c r="BD422" s="39">
        <v>0.79</v>
      </c>
      <c r="BE422" s="39">
        <v>0.74</v>
      </c>
      <c r="BF422" s="39">
        <v>0.57999999999999996</v>
      </c>
      <c r="BG422" s="39">
        <v>0.42</v>
      </c>
      <c r="BH422" s="39">
        <v>0.21</v>
      </c>
      <c r="BI422" s="39">
        <v>0.63</v>
      </c>
      <c r="BJ422" s="39">
        <v>0.32</v>
      </c>
      <c r="BK422" s="39">
        <v>0.53</v>
      </c>
      <c r="BL422" s="39">
        <v>0.57999999999999996</v>
      </c>
      <c r="BM422" s="39">
        <v>0.42</v>
      </c>
      <c r="BN422" s="39">
        <v>0.26</v>
      </c>
      <c r="BO422" s="39">
        <v>0.21</v>
      </c>
      <c r="BP422" s="39">
        <v>0.84</v>
      </c>
      <c r="BQ422" s="39">
        <v>0.53</v>
      </c>
      <c r="BR422" s="39">
        <v>0.21</v>
      </c>
      <c r="BS422" s="39">
        <v>0.16</v>
      </c>
      <c r="BT422" s="39">
        <v>0.11</v>
      </c>
      <c r="BU422" s="39">
        <v>0.53</v>
      </c>
      <c r="BV422" s="39">
        <v>0.32</v>
      </c>
      <c r="BW422" s="39">
        <v>0.26</v>
      </c>
      <c r="BX422" s="39">
        <v>0</v>
      </c>
      <c r="BY422" s="39">
        <v>0.26</v>
      </c>
      <c r="BZ422" s="39">
        <v>0.11</v>
      </c>
      <c r="CA422" s="39">
        <v>0.16</v>
      </c>
      <c r="CB422" s="39">
        <v>0.42</v>
      </c>
      <c r="CC422" s="39">
        <v>0.34</v>
      </c>
      <c r="CD422" s="39">
        <v>0.41</v>
      </c>
      <c r="CE422" s="39">
        <v>0.47</v>
      </c>
      <c r="CF422" s="39">
        <v>0.23</v>
      </c>
    </row>
    <row r="423" spans="1:84" x14ac:dyDescent="0.25">
      <c r="A423" s="31" t="str">
        <f t="shared" si="6"/>
        <v>ESC MUL SAO TOMAS DE AQUINO5º anoSao Tomas A</v>
      </c>
      <c r="B423" s="31" t="s">
        <v>166</v>
      </c>
      <c r="C423" s="31" t="s">
        <v>204</v>
      </c>
      <c r="D423" s="31" t="s">
        <v>206</v>
      </c>
      <c r="E423" s="31" t="s">
        <v>217</v>
      </c>
      <c r="F423" s="31" t="s">
        <v>562</v>
      </c>
      <c r="G423" s="42">
        <v>10</v>
      </c>
      <c r="H423" s="42">
        <v>10</v>
      </c>
      <c r="I423" s="42">
        <v>10</v>
      </c>
      <c r="J423" s="42">
        <v>10</v>
      </c>
      <c r="K423" s="39">
        <v>0.2</v>
      </c>
      <c r="L423" s="39">
        <v>0.4</v>
      </c>
      <c r="M423" s="39">
        <v>0.3</v>
      </c>
      <c r="N423" s="39">
        <v>0.2</v>
      </c>
      <c r="O423" s="39">
        <v>0.7</v>
      </c>
      <c r="P423" s="39">
        <v>0.1</v>
      </c>
      <c r="Q423" s="39">
        <v>0.2</v>
      </c>
      <c r="R423" s="39">
        <v>0.1</v>
      </c>
      <c r="S423" s="39">
        <v>0.4</v>
      </c>
      <c r="T423" s="39">
        <v>0.5</v>
      </c>
      <c r="U423" s="39">
        <v>0.7</v>
      </c>
      <c r="V423" s="39">
        <v>0.1</v>
      </c>
      <c r="W423" s="39">
        <v>0.2</v>
      </c>
      <c r="X423" s="39">
        <v>0.3</v>
      </c>
      <c r="Y423" s="39">
        <v>0.8</v>
      </c>
      <c r="Z423" s="39">
        <v>0.2</v>
      </c>
      <c r="AA423" s="39">
        <v>0.3</v>
      </c>
      <c r="AB423" s="39">
        <v>0.1</v>
      </c>
      <c r="AC423" s="39">
        <v>0.5</v>
      </c>
      <c r="AD423" s="39">
        <v>0.5</v>
      </c>
      <c r="AE423" s="39">
        <v>0.6</v>
      </c>
      <c r="AF423" s="39">
        <v>0.6</v>
      </c>
      <c r="AG423" s="39">
        <v>0.3</v>
      </c>
      <c r="AH423" s="39">
        <v>0</v>
      </c>
      <c r="AI423" s="39">
        <v>0.4</v>
      </c>
      <c r="AJ423" s="39">
        <v>0.2</v>
      </c>
      <c r="AK423" s="39">
        <v>0.8</v>
      </c>
      <c r="AL423" s="39">
        <v>0.6</v>
      </c>
      <c r="AM423" s="39">
        <v>0.2</v>
      </c>
      <c r="AN423" s="39">
        <v>0.3</v>
      </c>
      <c r="AO423" s="39">
        <v>0.4</v>
      </c>
      <c r="AP423" s="39">
        <v>0.1</v>
      </c>
      <c r="AQ423" s="39">
        <v>0.1</v>
      </c>
      <c r="AR423" s="39">
        <v>0.4</v>
      </c>
      <c r="AS423" s="39">
        <v>0.6</v>
      </c>
      <c r="AT423" s="39">
        <v>0.1</v>
      </c>
      <c r="AU423" s="39">
        <v>0.1</v>
      </c>
      <c r="AV423" s="39">
        <v>0</v>
      </c>
      <c r="AW423" s="39">
        <v>0.2</v>
      </c>
      <c r="AX423" s="39">
        <v>0.4</v>
      </c>
      <c r="AY423" s="39">
        <v>0.5</v>
      </c>
      <c r="AZ423" s="39">
        <v>0.1</v>
      </c>
      <c r="BA423" s="39">
        <v>0.1</v>
      </c>
      <c r="BB423" s="39">
        <v>0.5</v>
      </c>
      <c r="BC423" s="39">
        <v>0.2</v>
      </c>
      <c r="BD423" s="39">
        <v>0.3</v>
      </c>
      <c r="BE423" s="39">
        <v>0.5</v>
      </c>
      <c r="BF423" s="39">
        <v>0.6</v>
      </c>
      <c r="BG423" s="39">
        <v>0</v>
      </c>
      <c r="BH423" s="39">
        <v>0.2</v>
      </c>
      <c r="BI423" s="39">
        <v>0.6</v>
      </c>
      <c r="BJ423" s="39">
        <v>0.1</v>
      </c>
      <c r="BK423" s="39">
        <v>0.2</v>
      </c>
      <c r="BL423" s="39">
        <v>0.5</v>
      </c>
      <c r="BM423" s="39">
        <v>0.5</v>
      </c>
      <c r="BN423" s="39">
        <v>0.5</v>
      </c>
      <c r="BO423" s="39">
        <v>0.3</v>
      </c>
      <c r="BP423" s="39">
        <v>0.9</v>
      </c>
      <c r="BQ423" s="39">
        <v>0.6</v>
      </c>
      <c r="BR423" s="39">
        <v>0.3</v>
      </c>
      <c r="BS423" s="39">
        <v>0.2</v>
      </c>
      <c r="BT423" s="39">
        <v>0.2</v>
      </c>
      <c r="BU423" s="39">
        <v>0.5</v>
      </c>
      <c r="BV423" s="39">
        <v>0.4</v>
      </c>
      <c r="BW423" s="39">
        <v>0.3</v>
      </c>
      <c r="BX423" s="39">
        <v>0.1</v>
      </c>
      <c r="BY423" s="39">
        <v>0.2</v>
      </c>
      <c r="BZ423" s="39">
        <v>0.4</v>
      </c>
      <c r="CA423" s="39">
        <v>0</v>
      </c>
      <c r="CB423" s="39">
        <v>0.2</v>
      </c>
      <c r="CC423" s="39">
        <v>0.34</v>
      </c>
      <c r="CD423" s="39">
        <v>0.32</v>
      </c>
      <c r="CE423" s="39">
        <v>0.38</v>
      </c>
      <c r="CF423" s="39">
        <v>0.25</v>
      </c>
    </row>
    <row r="424" spans="1:84" x14ac:dyDescent="0.25">
      <c r="A424" s="31" t="str">
        <f t="shared" si="6"/>
        <v>ESCOLA MUNICIPAL OTACILIO CARDOSO5º anoTURMA B</v>
      </c>
      <c r="B424" s="31" t="s">
        <v>78</v>
      </c>
      <c r="C424" s="31" t="s">
        <v>158</v>
      </c>
      <c r="D424" s="31" t="s">
        <v>164</v>
      </c>
      <c r="E424" s="31" t="s">
        <v>217</v>
      </c>
      <c r="F424" s="31" t="s">
        <v>130</v>
      </c>
      <c r="G424" s="42">
        <v>13</v>
      </c>
      <c r="H424" s="42">
        <v>13</v>
      </c>
      <c r="I424" s="42">
        <v>13</v>
      </c>
      <c r="J424" s="42">
        <v>13</v>
      </c>
      <c r="K424" s="39">
        <v>0.23</v>
      </c>
      <c r="L424" s="39">
        <v>0.15</v>
      </c>
      <c r="M424" s="39">
        <v>0.15</v>
      </c>
      <c r="N424" s="39">
        <v>0.08</v>
      </c>
      <c r="O424" s="39">
        <v>0.62</v>
      </c>
      <c r="P424" s="39">
        <v>0.08</v>
      </c>
      <c r="Q424" s="39">
        <v>0.23</v>
      </c>
      <c r="R424" s="39">
        <v>0.08</v>
      </c>
      <c r="S424" s="39">
        <v>0.46</v>
      </c>
      <c r="T424" s="39">
        <v>0.38</v>
      </c>
      <c r="U424" s="39">
        <v>0.46</v>
      </c>
      <c r="V424" s="39">
        <v>0.15</v>
      </c>
      <c r="W424" s="39">
        <v>0.31</v>
      </c>
      <c r="X424" s="39">
        <v>0.54</v>
      </c>
      <c r="Y424" s="39">
        <v>0.46</v>
      </c>
      <c r="Z424" s="39">
        <v>0.23</v>
      </c>
      <c r="AA424" s="39">
        <v>0.46</v>
      </c>
      <c r="AB424" s="39">
        <v>0.46</v>
      </c>
      <c r="AC424" s="39">
        <v>0.46</v>
      </c>
      <c r="AD424" s="39">
        <v>0.08</v>
      </c>
      <c r="AE424" s="39">
        <v>0.31</v>
      </c>
      <c r="AF424" s="39">
        <v>0.23</v>
      </c>
      <c r="AG424" s="39">
        <v>0.46</v>
      </c>
      <c r="AH424" s="39">
        <v>0.08</v>
      </c>
      <c r="AI424" s="39">
        <v>0.38</v>
      </c>
      <c r="AJ424" s="39">
        <v>0.54</v>
      </c>
      <c r="AK424" s="39">
        <v>0.69</v>
      </c>
      <c r="AL424" s="39">
        <v>0.15</v>
      </c>
      <c r="AM424" s="39">
        <v>0.62</v>
      </c>
      <c r="AN424" s="39">
        <v>0.31</v>
      </c>
      <c r="AO424" s="39">
        <v>0.15</v>
      </c>
      <c r="AP424" s="39">
        <v>0.38</v>
      </c>
      <c r="AQ424" s="39">
        <v>0.15</v>
      </c>
      <c r="AR424" s="39">
        <v>0.38</v>
      </c>
      <c r="AS424" s="39">
        <v>0.38</v>
      </c>
      <c r="AT424" s="39">
        <v>0.15</v>
      </c>
      <c r="AU424" s="39">
        <v>0.38</v>
      </c>
      <c r="AV424" s="39">
        <v>0.31</v>
      </c>
      <c r="AW424" s="39">
        <v>0.38</v>
      </c>
      <c r="AX424" s="39">
        <v>0.08</v>
      </c>
      <c r="AY424" s="39">
        <v>0.15</v>
      </c>
      <c r="AZ424" s="39">
        <v>0.23</v>
      </c>
      <c r="BA424" s="39">
        <v>0.08</v>
      </c>
      <c r="BB424" s="39">
        <v>0.77</v>
      </c>
      <c r="BC424" s="39">
        <v>0.31</v>
      </c>
      <c r="BD424" s="39">
        <v>0.62</v>
      </c>
      <c r="BE424" s="39">
        <v>0.77</v>
      </c>
      <c r="BF424" s="39">
        <v>0.46</v>
      </c>
      <c r="BG424" s="39">
        <v>0.62</v>
      </c>
      <c r="BH424" s="39">
        <v>0</v>
      </c>
      <c r="BI424" s="39">
        <v>0.23</v>
      </c>
      <c r="BJ424" s="39">
        <v>0.31</v>
      </c>
      <c r="BK424" s="39">
        <v>0.85</v>
      </c>
      <c r="BL424" s="39">
        <v>0.54</v>
      </c>
      <c r="BM424" s="39">
        <v>0.62</v>
      </c>
      <c r="BN424" s="39">
        <v>0.15</v>
      </c>
      <c r="BO424" s="39">
        <v>0.08</v>
      </c>
      <c r="BP424" s="39">
        <v>0.92</v>
      </c>
      <c r="BQ424" s="39">
        <v>0.62</v>
      </c>
      <c r="BR424" s="39">
        <v>0.54</v>
      </c>
      <c r="BS424" s="39">
        <v>0.31</v>
      </c>
      <c r="BT424" s="39">
        <v>0.15</v>
      </c>
      <c r="BU424" s="39">
        <v>0.54</v>
      </c>
      <c r="BV424" s="39">
        <v>0.85</v>
      </c>
      <c r="BW424" s="39">
        <v>0.08</v>
      </c>
      <c r="BX424" s="39">
        <v>0</v>
      </c>
      <c r="BY424" s="39">
        <v>0.15</v>
      </c>
      <c r="BZ424" s="39">
        <v>0.54</v>
      </c>
      <c r="CA424" s="39">
        <v>0.31</v>
      </c>
      <c r="CB424" s="39">
        <v>0.08</v>
      </c>
      <c r="CC424" s="39">
        <v>0.3</v>
      </c>
      <c r="CD424" s="39">
        <v>0.33</v>
      </c>
      <c r="CE424" s="39">
        <v>0.44</v>
      </c>
      <c r="CF424" s="39">
        <v>0.3</v>
      </c>
    </row>
    <row r="425" spans="1:84" x14ac:dyDescent="0.25">
      <c r="A425" s="31" t="str">
        <f t="shared" si="6"/>
        <v>ESCOLA MUNICIPAL DOM CORNELIO CHIZZINI5º anoB</v>
      </c>
      <c r="B425" s="31" t="s">
        <v>78</v>
      </c>
      <c r="C425" s="31" t="s">
        <v>158</v>
      </c>
      <c r="D425" s="31" t="s">
        <v>159</v>
      </c>
      <c r="E425" s="31" t="s">
        <v>217</v>
      </c>
      <c r="F425" s="31" t="s">
        <v>100</v>
      </c>
      <c r="G425" s="42">
        <v>25</v>
      </c>
      <c r="H425" s="42">
        <v>25</v>
      </c>
      <c r="I425" s="42">
        <v>25</v>
      </c>
      <c r="J425" s="42">
        <v>25</v>
      </c>
      <c r="K425" s="39">
        <v>0.16</v>
      </c>
      <c r="L425" s="39">
        <v>0.16</v>
      </c>
      <c r="M425" s="39">
        <v>0.28000000000000003</v>
      </c>
      <c r="N425" s="39">
        <v>0.2</v>
      </c>
      <c r="O425" s="39">
        <v>0.24</v>
      </c>
      <c r="P425" s="39">
        <v>0.12</v>
      </c>
      <c r="Q425" s="39">
        <v>0.16</v>
      </c>
      <c r="R425" s="39">
        <v>0.36</v>
      </c>
      <c r="S425" s="39">
        <v>0.4</v>
      </c>
      <c r="T425" s="39">
        <v>0.44</v>
      </c>
      <c r="U425" s="39">
        <v>0.52</v>
      </c>
      <c r="V425" s="39">
        <v>0.28000000000000003</v>
      </c>
      <c r="W425" s="39">
        <v>0.2</v>
      </c>
      <c r="X425" s="39">
        <v>0.4</v>
      </c>
      <c r="Y425" s="39">
        <v>0.36</v>
      </c>
      <c r="Z425" s="39">
        <v>0.24</v>
      </c>
      <c r="AA425" s="39">
        <v>0.44</v>
      </c>
      <c r="AB425" s="39">
        <v>0.24</v>
      </c>
      <c r="AC425" s="39">
        <v>0.16</v>
      </c>
      <c r="AD425" s="39">
        <v>0.48</v>
      </c>
      <c r="AE425" s="39">
        <v>0.12</v>
      </c>
      <c r="AF425" s="39">
        <v>0.52</v>
      </c>
      <c r="AG425" s="39">
        <v>0.2</v>
      </c>
      <c r="AH425" s="39">
        <v>0.36</v>
      </c>
      <c r="AI425" s="39">
        <v>0.44</v>
      </c>
      <c r="AJ425" s="39">
        <v>0.4</v>
      </c>
      <c r="AK425" s="39">
        <v>0.28000000000000003</v>
      </c>
      <c r="AL425" s="39">
        <v>0.32</v>
      </c>
      <c r="AM425" s="39">
        <v>0.48</v>
      </c>
      <c r="AN425" s="39">
        <v>0.24</v>
      </c>
      <c r="AO425" s="39">
        <v>0.08</v>
      </c>
      <c r="AP425" s="39">
        <v>0.08</v>
      </c>
      <c r="AQ425" s="39">
        <v>0.36</v>
      </c>
      <c r="AR425" s="39">
        <v>0.28000000000000003</v>
      </c>
      <c r="AS425" s="39">
        <v>0.48</v>
      </c>
      <c r="AT425" s="39">
        <v>0.16</v>
      </c>
      <c r="AU425" s="39">
        <v>0.16</v>
      </c>
      <c r="AV425" s="39">
        <v>0.2</v>
      </c>
      <c r="AW425" s="39">
        <v>0.2</v>
      </c>
      <c r="AX425" s="39">
        <v>0.2</v>
      </c>
      <c r="AY425" s="39">
        <v>0.16</v>
      </c>
      <c r="AZ425" s="39">
        <v>0.2</v>
      </c>
      <c r="BA425" s="39">
        <v>0.28000000000000003</v>
      </c>
      <c r="BB425" s="39">
        <v>0.72</v>
      </c>
      <c r="BC425" s="39">
        <v>0.24</v>
      </c>
      <c r="BD425" s="39">
        <v>0.52</v>
      </c>
      <c r="BE425" s="39">
        <v>0.52</v>
      </c>
      <c r="BF425" s="39">
        <v>0.4</v>
      </c>
      <c r="BG425" s="39">
        <v>0.32</v>
      </c>
      <c r="BH425" s="39">
        <v>0</v>
      </c>
      <c r="BI425" s="39">
        <v>0.32</v>
      </c>
      <c r="BJ425" s="39">
        <v>0.28000000000000003</v>
      </c>
      <c r="BK425" s="39">
        <v>0.44</v>
      </c>
      <c r="BL425" s="39">
        <v>0.48</v>
      </c>
      <c r="BM425" s="39">
        <v>0.28000000000000003</v>
      </c>
      <c r="BN425" s="39">
        <v>0.16</v>
      </c>
      <c r="BO425" s="39">
        <v>0.08</v>
      </c>
      <c r="BP425" s="39">
        <v>0.76</v>
      </c>
      <c r="BQ425" s="39">
        <v>0.56000000000000005</v>
      </c>
      <c r="BR425" s="39">
        <v>0.28000000000000003</v>
      </c>
      <c r="BS425" s="39">
        <v>0.24</v>
      </c>
      <c r="BT425" s="39">
        <v>0.16</v>
      </c>
      <c r="BU425" s="39">
        <v>0.48</v>
      </c>
      <c r="BV425" s="39">
        <v>0.36</v>
      </c>
      <c r="BW425" s="39">
        <v>0.16</v>
      </c>
      <c r="BX425" s="39">
        <v>0.08</v>
      </c>
      <c r="BY425" s="39">
        <v>0.24</v>
      </c>
      <c r="BZ425" s="39">
        <v>0.12</v>
      </c>
      <c r="CA425" s="39">
        <v>0.16</v>
      </c>
      <c r="CB425" s="39">
        <v>0.2</v>
      </c>
      <c r="CC425" s="39">
        <v>0.28999999999999998</v>
      </c>
      <c r="CD425" s="39">
        <v>0.28000000000000003</v>
      </c>
      <c r="CE425" s="39">
        <v>0.35</v>
      </c>
      <c r="CF425" s="39">
        <v>0.22</v>
      </c>
    </row>
    <row r="426" spans="1:84" x14ac:dyDescent="0.25">
      <c r="A426" s="31" t="str">
        <f t="shared" si="6"/>
        <v>ESCOLA MUNICIPAL DEGRAUS DO SABER5º ano"C"</v>
      </c>
      <c r="B426" s="31" t="s">
        <v>307</v>
      </c>
      <c r="C426" s="31" t="s">
        <v>307</v>
      </c>
      <c r="D426" s="31" t="s">
        <v>358</v>
      </c>
      <c r="E426" s="31" t="s">
        <v>217</v>
      </c>
      <c r="F426" s="31" t="s">
        <v>359</v>
      </c>
      <c r="G426" s="42">
        <v>17</v>
      </c>
      <c r="H426" s="42">
        <v>17</v>
      </c>
      <c r="I426" s="42">
        <v>17</v>
      </c>
      <c r="J426" s="42">
        <v>17</v>
      </c>
      <c r="K426" s="39">
        <v>0.28999999999999998</v>
      </c>
      <c r="L426" s="39">
        <v>0.18</v>
      </c>
      <c r="M426" s="39">
        <v>0.47</v>
      </c>
      <c r="N426" s="39">
        <v>0.12</v>
      </c>
      <c r="O426" s="39">
        <v>0.12</v>
      </c>
      <c r="P426" s="39">
        <v>0.18</v>
      </c>
      <c r="Q426" s="39">
        <v>0.53</v>
      </c>
      <c r="R426" s="39">
        <v>0.24</v>
      </c>
      <c r="S426" s="39">
        <v>0.28999999999999998</v>
      </c>
      <c r="T426" s="39">
        <v>0.47</v>
      </c>
      <c r="U426" s="39">
        <v>0.41</v>
      </c>
      <c r="V426" s="39">
        <v>0.35</v>
      </c>
      <c r="W426" s="39">
        <v>0.41</v>
      </c>
      <c r="X426" s="39">
        <v>0.35</v>
      </c>
      <c r="Y426" s="39">
        <v>0.41</v>
      </c>
      <c r="Z426" s="39">
        <v>0.24</v>
      </c>
      <c r="AA426" s="39">
        <v>0.35</v>
      </c>
      <c r="AB426" s="39">
        <v>0.28999999999999998</v>
      </c>
      <c r="AC426" s="39">
        <v>0.47</v>
      </c>
      <c r="AD426" s="39">
        <v>0.47</v>
      </c>
      <c r="AE426" s="39">
        <v>0.41</v>
      </c>
      <c r="AF426" s="39">
        <v>0.47</v>
      </c>
      <c r="AG426" s="39">
        <v>0.12</v>
      </c>
      <c r="AH426" s="39">
        <v>0.35</v>
      </c>
      <c r="AI426" s="39">
        <v>0.24</v>
      </c>
      <c r="AJ426" s="39">
        <v>0.41</v>
      </c>
      <c r="AK426" s="39">
        <v>0.47</v>
      </c>
      <c r="AL426" s="39">
        <v>0.53</v>
      </c>
      <c r="AM426" s="39">
        <v>0.59</v>
      </c>
      <c r="AN426" s="39">
        <v>0.47</v>
      </c>
      <c r="AO426" s="39">
        <v>0.12</v>
      </c>
      <c r="AP426" s="39">
        <v>0.12</v>
      </c>
      <c r="AQ426" s="39">
        <v>0.28999999999999998</v>
      </c>
      <c r="AR426" s="39">
        <v>0.24</v>
      </c>
      <c r="AS426" s="39">
        <v>0.47</v>
      </c>
      <c r="AT426" s="39">
        <v>0.24</v>
      </c>
      <c r="AU426" s="39">
        <v>0.41</v>
      </c>
      <c r="AV426" s="39">
        <v>0.28999999999999998</v>
      </c>
      <c r="AW426" s="39">
        <v>0.06</v>
      </c>
      <c r="AX426" s="39">
        <v>0.12</v>
      </c>
      <c r="AY426" s="39">
        <v>0.28999999999999998</v>
      </c>
      <c r="AZ426" s="39">
        <v>0.06</v>
      </c>
      <c r="BA426" s="39">
        <v>0.18</v>
      </c>
      <c r="BB426" s="39">
        <v>0.65</v>
      </c>
      <c r="BC426" s="39">
        <v>0.18</v>
      </c>
      <c r="BD426" s="39">
        <v>0.35</v>
      </c>
      <c r="BE426" s="39">
        <v>0.53</v>
      </c>
      <c r="BF426" s="39">
        <v>0.41</v>
      </c>
      <c r="BG426" s="39">
        <v>0.35</v>
      </c>
      <c r="BH426" s="39">
        <v>0.12</v>
      </c>
      <c r="BI426" s="39">
        <v>0.47</v>
      </c>
      <c r="BJ426" s="39">
        <v>0.41</v>
      </c>
      <c r="BK426" s="39">
        <v>0.53</v>
      </c>
      <c r="BL426" s="39">
        <v>0.59</v>
      </c>
      <c r="BM426" s="39">
        <v>0.06</v>
      </c>
      <c r="BN426" s="39">
        <v>0.28999999999999998</v>
      </c>
      <c r="BO426" s="39">
        <v>0.24</v>
      </c>
      <c r="BP426" s="39">
        <v>0.88</v>
      </c>
      <c r="BQ426" s="39">
        <v>0.35</v>
      </c>
      <c r="BR426" s="39">
        <v>0.41</v>
      </c>
      <c r="BS426" s="39">
        <v>0.47</v>
      </c>
      <c r="BT426" s="39">
        <v>0.06</v>
      </c>
      <c r="BU426" s="39">
        <v>0.65</v>
      </c>
      <c r="BV426" s="39">
        <v>0.53</v>
      </c>
      <c r="BW426" s="39">
        <v>0.12</v>
      </c>
      <c r="BX426" s="39">
        <v>0.12</v>
      </c>
      <c r="BY426" s="39">
        <v>0.35</v>
      </c>
      <c r="BZ426" s="39">
        <v>0.18</v>
      </c>
      <c r="CA426" s="39">
        <v>0.24</v>
      </c>
      <c r="CB426" s="39">
        <v>0.12</v>
      </c>
      <c r="CC426" s="39">
        <v>0.33</v>
      </c>
      <c r="CD426" s="39">
        <v>0.32</v>
      </c>
      <c r="CE426" s="39">
        <v>0.37</v>
      </c>
      <c r="CF426" s="39">
        <v>0.28000000000000003</v>
      </c>
    </row>
    <row r="427" spans="1:84" x14ac:dyDescent="0.25">
      <c r="A427" s="31" t="str">
        <f t="shared" si="6"/>
        <v>ESCOLA MUNICIPAL DEGRAUS DO SABER5º ano"D"</v>
      </c>
      <c r="B427" s="31" t="s">
        <v>307</v>
      </c>
      <c r="C427" s="31" t="s">
        <v>307</v>
      </c>
      <c r="D427" s="31" t="s">
        <v>358</v>
      </c>
      <c r="E427" s="31" t="s">
        <v>217</v>
      </c>
      <c r="F427" s="31" t="s">
        <v>563</v>
      </c>
      <c r="G427" s="42">
        <v>16</v>
      </c>
      <c r="H427" s="42">
        <v>16</v>
      </c>
      <c r="I427" s="42">
        <v>16</v>
      </c>
      <c r="J427" s="42">
        <v>16</v>
      </c>
      <c r="K427" s="39">
        <v>0</v>
      </c>
      <c r="L427" s="39">
        <v>0.28999999999999998</v>
      </c>
      <c r="M427" s="39">
        <v>0.28999999999999998</v>
      </c>
      <c r="N427" s="39">
        <v>0.24</v>
      </c>
      <c r="O427" s="39">
        <v>0.24</v>
      </c>
      <c r="P427" s="39">
        <v>0.18</v>
      </c>
      <c r="Q427" s="39">
        <v>0.41</v>
      </c>
      <c r="R427" s="39">
        <v>0.12</v>
      </c>
      <c r="S427" s="39">
        <v>0.41</v>
      </c>
      <c r="T427" s="39">
        <v>0.24</v>
      </c>
      <c r="U427" s="39">
        <v>0.59</v>
      </c>
      <c r="V427" s="39">
        <v>0.28999999999999998</v>
      </c>
      <c r="W427" s="39">
        <v>0.35</v>
      </c>
      <c r="X427" s="39">
        <v>0.35</v>
      </c>
      <c r="Y427" s="39">
        <v>0.12</v>
      </c>
      <c r="Z427" s="39">
        <v>0.35</v>
      </c>
      <c r="AA427" s="39">
        <v>0.41</v>
      </c>
      <c r="AB427" s="39">
        <v>0.24</v>
      </c>
      <c r="AC427" s="39">
        <v>0.18</v>
      </c>
      <c r="AD427" s="39">
        <v>0.41</v>
      </c>
      <c r="AE427" s="39">
        <v>0.28999999999999998</v>
      </c>
      <c r="AF427" s="39">
        <v>0.41</v>
      </c>
      <c r="AG427" s="39">
        <v>0.06</v>
      </c>
      <c r="AH427" s="39">
        <v>0.18</v>
      </c>
      <c r="AI427" s="39">
        <v>0.35</v>
      </c>
      <c r="AJ427" s="39">
        <v>0.18</v>
      </c>
      <c r="AK427" s="39">
        <v>0.28999999999999998</v>
      </c>
      <c r="AL427" s="39">
        <v>0.24</v>
      </c>
      <c r="AM427" s="39">
        <v>0.18</v>
      </c>
      <c r="AN427" s="39">
        <v>0.35</v>
      </c>
      <c r="AO427" s="39">
        <v>0.28999999999999998</v>
      </c>
      <c r="AP427" s="39">
        <v>0.12</v>
      </c>
      <c r="AQ427" s="39">
        <v>0.41</v>
      </c>
      <c r="AR427" s="39">
        <v>0.06</v>
      </c>
      <c r="AS427" s="39">
        <v>0.47</v>
      </c>
      <c r="AT427" s="39">
        <v>0.18</v>
      </c>
      <c r="AU427" s="39">
        <v>0.28999999999999998</v>
      </c>
      <c r="AV427" s="39">
        <v>0.24</v>
      </c>
      <c r="AW427" s="39">
        <v>0.12</v>
      </c>
      <c r="AX427" s="39">
        <v>0.18</v>
      </c>
      <c r="AY427" s="39">
        <v>0.18</v>
      </c>
      <c r="AZ427" s="39">
        <v>0.35</v>
      </c>
      <c r="BA427" s="39">
        <v>0.12</v>
      </c>
      <c r="BB427" s="39">
        <v>0.41</v>
      </c>
      <c r="BC427" s="39">
        <v>0.59</v>
      </c>
      <c r="BD427" s="39">
        <v>0.47</v>
      </c>
      <c r="BE427" s="39">
        <v>0.71</v>
      </c>
      <c r="BF427" s="39">
        <v>0.18</v>
      </c>
      <c r="BG427" s="39">
        <v>0.28999999999999998</v>
      </c>
      <c r="BH427" s="39">
        <v>0.06</v>
      </c>
      <c r="BI427" s="39">
        <v>0.65</v>
      </c>
      <c r="BJ427" s="39">
        <v>0.12</v>
      </c>
      <c r="BK427" s="39">
        <v>0.28999999999999998</v>
      </c>
      <c r="BL427" s="39">
        <v>0.41</v>
      </c>
      <c r="BM427" s="39">
        <v>0.53</v>
      </c>
      <c r="BN427" s="39">
        <v>0.24</v>
      </c>
      <c r="BO427" s="39">
        <v>0.24</v>
      </c>
      <c r="BP427" s="39">
        <v>0.53</v>
      </c>
      <c r="BQ427" s="39">
        <v>0.47</v>
      </c>
      <c r="BR427" s="39">
        <v>0.35</v>
      </c>
      <c r="BS427" s="39">
        <v>0.24</v>
      </c>
      <c r="BT427" s="39">
        <v>0.24</v>
      </c>
      <c r="BU427" s="39">
        <v>0.71</v>
      </c>
      <c r="BV427" s="39">
        <v>0.12</v>
      </c>
      <c r="BW427" s="39">
        <v>0.12</v>
      </c>
      <c r="BX427" s="39">
        <v>0.24</v>
      </c>
      <c r="BY427" s="39">
        <v>0.12</v>
      </c>
      <c r="BZ427" s="39">
        <v>0.35</v>
      </c>
      <c r="CA427" s="39">
        <v>0.18</v>
      </c>
      <c r="CB427" s="39">
        <v>0.06</v>
      </c>
      <c r="CC427" s="39">
        <v>0.28999999999999998</v>
      </c>
      <c r="CD427" s="39">
        <v>0.24</v>
      </c>
      <c r="CE427" s="39">
        <v>0.36</v>
      </c>
      <c r="CF427" s="39">
        <v>0.24</v>
      </c>
    </row>
    <row r="428" spans="1:84" x14ac:dyDescent="0.25">
      <c r="A428" s="31" t="str">
        <f t="shared" si="6"/>
        <v>ESC MUL MACHADO DE ASSIS5º anoA</v>
      </c>
      <c r="B428" s="31" t="s">
        <v>280</v>
      </c>
      <c r="C428" s="31" t="s">
        <v>594</v>
      </c>
      <c r="D428" s="31" t="s">
        <v>298</v>
      </c>
      <c r="E428" s="31" t="s">
        <v>217</v>
      </c>
      <c r="F428" s="31" t="s">
        <v>87</v>
      </c>
      <c r="G428" s="42">
        <v>10</v>
      </c>
      <c r="H428" s="42">
        <v>10</v>
      </c>
      <c r="I428" s="42">
        <v>10</v>
      </c>
      <c r="J428" s="42">
        <v>10</v>
      </c>
      <c r="K428" s="39">
        <v>0.4</v>
      </c>
      <c r="L428" s="39">
        <v>0.2</v>
      </c>
      <c r="M428" s="39">
        <v>0.1</v>
      </c>
      <c r="N428" s="39">
        <v>0.1</v>
      </c>
      <c r="O428" s="39">
        <v>0.4</v>
      </c>
      <c r="P428" s="39">
        <v>0.2</v>
      </c>
      <c r="Q428" s="39">
        <v>0.4</v>
      </c>
      <c r="R428" s="39">
        <v>0.4</v>
      </c>
      <c r="S428" s="39">
        <v>0</v>
      </c>
      <c r="T428" s="39">
        <v>0.4</v>
      </c>
      <c r="U428" s="39">
        <v>0.6</v>
      </c>
      <c r="V428" s="39">
        <v>0.6</v>
      </c>
      <c r="W428" s="39">
        <v>0.4</v>
      </c>
      <c r="X428" s="39">
        <v>0.6</v>
      </c>
      <c r="Y428" s="39">
        <v>0.3</v>
      </c>
      <c r="Z428" s="39">
        <v>0.2</v>
      </c>
      <c r="AA428" s="39">
        <v>0.5</v>
      </c>
      <c r="AB428" s="39">
        <v>0.4</v>
      </c>
      <c r="AC428" s="39">
        <v>0.1</v>
      </c>
      <c r="AD428" s="39">
        <v>0.6</v>
      </c>
      <c r="AE428" s="39">
        <v>0.5</v>
      </c>
      <c r="AF428" s="39">
        <v>0.4</v>
      </c>
      <c r="AG428" s="39">
        <v>0.1</v>
      </c>
      <c r="AH428" s="39">
        <v>0.1</v>
      </c>
      <c r="AI428" s="39">
        <v>0.5</v>
      </c>
      <c r="AJ428" s="39">
        <v>0.3</v>
      </c>
      <c r="AK428" s="39">
        <v>0.4</v>
      </c>
      <c r="AL428" s="39">
        <v>0.5</v>
      </c>
      <c r="AM428" s="39">
        <v>0.4</v>
      </c>
      <c r="AN428" s="39">
        <v>0.1</v>
      </c>
      <c r="AO428" s="39">
        <v>0.4</v>
      </c>
      <c r="AP428" s="39">
        <v>0.4</v>
      </c>
      <c r="AQ428" s="39">
        <v>0.5</v>
      </c>
      <c r="AR428" s="39">
        <v>0.5</v>
      </c>
      <c r="AS428" s="39">
        <v>0.4</v>
      </c>
      <c r="AT428" s="39">
        <v>0.2</v>
      </c>
      <c r="AU428" s="39">
        <v>0.3</v>
      </c>
      <c r="AV428" s="39">
        <v>0</v>
      </c>
      <c r="AW428" s="39">
        <v>0</v>
      </c>
      <c r="AX428" s="39">
        <v>0.4</v>
      </c>
      <c r="AY428" s="39">
        <v>0.1</v>
      </c>
      <c r="AZ428" s="39">
        <v>0.2</v>
      </c>
      <c r="BA428" s="39">
        <v>0.3</v>
      </c>
      <c r="BB428" s="39">
        <v>0.8</v>
      </c>
      <c r="BC428" s="39">
        <v>0.2</v>
      </c>
      <c r="BD428" s="39">
        <v>0.6</v>
      </c>
      <c r="BE428" s="39">
        <v>0.4</v>
      </c>
      <c r="BF428" s="39">
        <v>0.5</v>
      </c>
      <c r="BG428" s="39">
        <v>0.3</v>
      </c>
      <c r="BH428" s="39">
        <v>0.3</v>
      </c>
      <c r="BI428" s="39">
        <v>0.6</v>
      </c>
      <c r="BJ428" s="39">
        <v>0.6</v>
      </c>
      <c r="BK428" s="39">
        <v>0.5</v>
      </c>
      <c r="BL428" s="39">
        <v>0.7</v>
      </c>
      <c r="BM428" s="39">
        <v>0.5</v>
      </c>
      <c r="BN428" s="39">
        <v>0</v>
      </c>
      <c r="BO428" s="39">
        <v>0.3</v>
      </c>
      <c r="BP428" s="39">
        <v>0.6</v>
      </c>
      <c r="BQ428" s="39">
        <v>0.2</v>
      </c>
      <c r="BR428" s="39">
        <v>0.5</v>
      </c>
      <c r="BS428" s="39">
        <v>0.2</v>
      </c>
      <c r="BT428" s="39">
        <v>0.1</v>
      </c>
      <c r="BU428" s="39">
        <v>0.7</v>
      </c>
      <c r="BV428" s="39">
        <v>0.6</v>
      </c>
      <c r="BW428" s="39">
        <v>0.3</v>
      </c>
      <c r="BX428" s="39">
        <v>0.2</v>
      </c>
      <c r="BY428" s="39">
        <v>0.6</v>
      </c>
      <c r="BZ428" s="39">
        <v>0.3</v>
      </c>
      <c r="CA428" s="39">
        <v>0.3</v>
      </c>
      <c r="CB428" s="39">
        <v>0</v>
      </c>
      <c r="CC428" s="39">
        <v>0.35</v>
      </c>
      <c r="CD428" s="39">
        <v>0.32</v>
      </c>
      <c r="CE428" s="39">
        <v>0.41</v>
      </c>
      <c r="CF428" s="39">
        <v>0.33</v>
      </c>
    </row>
    <row r="429" spans="1:84" x14ac:dyDescent="0.25">
      <c r="A429" s="31" t="str">
        <f t="shared" si="6"/>
        <v>ESCOLA MUNICIPAL PEQUENO PRINCIPE5º anoTURMA "B"</v>
      </c>
      <c r="B429" s="31" t="s">
        <v>166</v>
      </c>
      <c r="C429" s="31" t="s">
        <v>173</v>
      </c>
      <c r="D429" s="31" t="s">
        <v>178</v>
      </c>
      <c r="E429" s="31" t="s">
        <v>217</v>
      </c>
      <c r="F429" s="31" t="s">
        <v>188</v>
      </c>
      <c r="G429" s="43">
        <v>23</v>
      </c>
      <c r="H429" s="43">
        <v>23</v>
      </c>
      <c r="I429" s="43">
        <v>23</v>
      </c>
      <c r="J429" s="43">
        <v>23</v>
      </c>
      <c r="K429" s="39">
        <v>0.39</v>
      </c>
      <c r="L429" s="39">
        <v>0.43</v>
      </c>
      <c r="M429" s="39">
        <v>0.22</v>
      </c>
      <c r="N429" s="39">
        <v>0.26</v>
      </c>
      <c r="O429" s="39">
        <v>0.22</v>
      </c>
      <c r="P429" s="39">
        <v>0.22</v>
      </c>
      <c r="Q429" s="39">
        <v>0.61</v>
      </c>
      <c r="R429" s="39">
        <v>0.26</v>
      </c>
      <c r="S429" s="39">
        <v>0.43</v>
      </c>
      <c r="T429" s="39">
        <v>0.56999999999999995</v>
      </c>
      <c r="U429" s="39">
        <v>0.7</v>
      </c>
      <c r="V429" s="39">
        <v>0.26</v>
      </c>
      <c r="W429" s="39">
        <v>0.52</v>
      </c>
      <c r="X429" s="39">
        <v>0.48</v>
      </c>
      <c r="Y429" s="39">
        <v>0.48</v>
      </c>
      <c r="Z429" s="39">
        <v>0.56999999999999995</v>
      </c>
      <c r="AA429" s="39">
        <v>0.3</v>
      </c>
      <c r="AB429" s="39">
        <v>0.35</v>
      </c>
      <c r="AC429" s="39">
        <v>0.04</v>
      </c>
      <c r="AD429" s="39">
        <v>0.43</v>
      </c>
      <c r="AE429" s="39">
        <v>0.56999999999999995</v>
      </c>
      <c r="AF429" s="39">
        <v>0.56999999999999995</v>
      </c>
      <c r="AG429" s="39">
        <v>0.26</v>
      </c>
      <c r="AH429" s="39">
        <v>0.13</v>
      </c>
      <c r="AI429" s="39">
        <v>0.39</v>
      </c>
      <c r="AJ429" s="39">
        <v>0.09</v>
      </c>
      <c r="AK429" s="39">
        <v>0.48</v>
      </c>
      <c r="AL429" s="39">
        <v>0.56999999999999995</v>
      </c>
      <c r="AM429" s="39">
        <v>0.35</v>
      </c>
      <c r="AN429" s="39">
        <v>0.22</v>
      </c>
      <c r="AO429" s="39">
        <v>0.22</v>
      </c>
      <c r="AP429" s="39">
        <v>0.26</v>
      </c>
      <c r="AQ429" s="39">
        <v>0.48</v>
      </c>
      <c r="AR429" s="39">
        <v>0.26</v>
      </c>
      <c r="AS429" s="39">
        <v>0.7</v>
      </c>
      <c r="AT429" s="39">
        <v>0.35</v>
      </c>
      <c r="AU429" s="39">
        <v>0.48</v>
      </c>
      <c r="AV429" s="39">
        <v>0.43</v>
      </c>
      <c r="AW429" s="39">
        <v>0.22</v>
      </c>
      <c r="AX429" s="39">
        <v>0.22</v>
      </c>
      <c r="AY429" s="39">
        <v>0.52</v>
      </c>
      <c r="AZ429" s="39">
        <v>0.26</v>
      </c>
      <c r="BA429" s="39">
        <v>0.04</v>
      </c>
      <c r="BB429" s="39">
        <v>0.48</v>
      </c>
      <c r="BC429" s="39">
        <v>0.22</v>
      </c>
      <c r="BD429" s="39">
        <v>0.52</v>
      </c>
      <c r="BE429" s="39">
        <v>0.65</v>
      </c>
      <c r="BF429" s="39">
        <v>0.83</v>
      </c>
      <c r="BG429" s="39">
        <v>0.17</v>
      </c>
      <c r="BH429" s="39">
        <v>0.04</v>
      </c>
      <c r="BI429" s="39">
        <v>0.35</v>
      </c>
      <c r="BJ429" s="39">
        <v>0.22</v>
      </c>
      <c r="BK429" s="39">
        <v>0.74</v>
      </c>
      <c r="BL429" s="39">
        <v>0.52</v>
      </c>
      <c r="BM429" s="39">
        <v>0.74</v>
      </c>
      <c r="BN429" s="39">
        <v>0.17</v>
      </c>
      <c r="BO429" s="39">
        <v>0.13</v>
      </c>
      <c r="BP429" s="39">
        <v>0.7</v>
      </c>
      <c r="BQ429" s="39">
        <v>0.65</v>
      </c>
      <c r="BR429" s="39">
        <v>0.09</v>
      </c>
      <c r="BS429" s="39">
        <v>0.35</v>
      </c>
      <c r="BT429" s="39">
        <v>0.48</v>
      </c>
      <c r="BU429" s="39">
        <v>0.52</v>
      </c>
      <c r="BV429" s="39">
        <v>0.52</v>
      </c>
      <c r="BW429" s="39">
        <v>0</v>
      </c>
      <c r="BX429" s="39">
        <v>0.26</v>
      </c>
      <c r="BY429" s="39">
        <v>0.13</v>
      </c>
      <c r="BZ429" s="39">
        <v>0.39</v>
      </c>
      <c r="CA429" s="39">
        <v>0.43</v>
      </c>
      <c r="CB429" s="39">
        <v>0.17</v>
      </c>
      <c r="CC429" s="39">
        <v>0.39</v>
      </c>
      <c r="CD429" s="39">
        <v>0.36</v>
      </c>
      <c r="CE429" s="39">
        <v>0.4</v>
      </c>
      <c r="CF429" s="39">
        <v>0.33</v>
      </c>
    </row>
    <row r="430" spans="1:84" x14ac:dyDescent="0.25">
      <c r="A430" s="31" t="str">
        <f t="shared" si="6"/>
        <v>ESCOLA MUL CIRILO RIBEIRO SILVA5º anoD</v>
      </c>
      <c r="B430" s="31" t="s">
        <v>78</v>
      </c>
      <c r="C430" s="31" t="s">
        <v>85</v>
      </c>
      <c r="D430" s="31" t="s">
        <v>101</v>
      </c>
      <c r="E430" s="31" t="s">
        <v>217</v>
      </c>
      <c r="F430" s="31" t="s">
        <v>103</v>
      </c>
      <c r="G430" s="42">
        <v>10</v>
      </c>
      <c r="H430" s="42">
        <v>10</v>
      </c>
      <c r="I430" s="42">
        <v>10</v>
      </c>
      <c r="J430" s="42">
        <v>10</v>
      </c>
      <c r="K430" s="39">
        <v>0.5</v>
      </c>
      <c r="L430" s="39">
        <v>0.7</v>
      </c>
      <c r="M430" s="39">
        <v>0.3</v>
      </c>
      <c r="N430" s="39">
        <v>0.3</v>
      </c>
      <c r="O430" s="39">
        <v>0.9</v>
      </c>
      <c r="P430" s="39">
        <v>0.1</v>
      </c>
      <c r="Q430" s="39">
        <v>0.9</v>
      </c>
      <c r="R430" s="39">
        <v>0.4</v>
      </c>
      <c r="S430" s="39">
        <v>0.3</v>
      </c>
      <c r="T430" s="39">
        <v>0.2</v>
      </c>
      <c r="U430" s="39">
        <v>0.4</v>
      </c>
      <c r="V430" s="39">
        <v>0.8</v>
      </c>
      <c r="W430" s="39">
        <v>0.4</v>
      </c>
      <c r="X430" s="39">
        <v>0.6</v>
      </c>
      <c r="Y430" s="39">
        <v>0.9</v>
      </c>
      <c r="Z430" s="39">
        <v>0.4</v>
      </c>
      <c r="AA430" s="39">
        <v>0.1</v>
      </c>
      <c r="AB430" s="39">
        <v>0.1</v>
      </c>
      <c r="AC430" s="39">
        <v>0.9</v>
      </c>
      <c r="AD430" s="39">
        <v>0.9</v>
      </c>
      <c r="AE430" s="39">
        <v>0.8</v>
      </c>
      <c r="AF430" s="39">
        <v>0.8</v>
      </c>
      <c r="AG430" s="39">
        <v>0.4</v>
      </c>
      <c r="AH430" s="39">
        <v>0.2</v>
      </c>
      <c r="AI430" s="39">
        <v>0.5</v>
      </c>
      <c r="AJ430" s="39">
        <v>0.7</v>
      </c>
      <c r="AK430" s="39">
        <v>0.5</v>
      </c>
      <c r="AL430" s="39">
        <v>0</v>
      </c>
      <c r="AM430" s="39">
        <v>0</v>
      </c>
      <c r="AN430" s="39">
        <v>0</v>
      </c>
      <c r="AO430" s="39">
        <v>0.2</v>
      </c>
      <c r="AP430" s="39">
        <v>0.1</v>
      </c>
      <c r="AQ430" s="39">
        <v>0.4</v>
      </c>
      <c r="AR430" s="39">
        <v>0.2</v>
      </c>
      <c r="AS430" s="39">
        <v>0.4</v>
      </c>
      <c r="AT430" s="39">
        <v>0.1</v>
      </c>
      <c r="AU430" s="39">
        <v>0.6</v>
      </c>
      <c r="AV430" s="39">
        <v>0.8</v>
      </c>
      <c r="AW430" s="39">
        <v>0.1</v>
      </c>
      <c r="AX430" s="39">
        <v>0.6</v>
      </c>
      <c r="AY430" s="39">
        <v>0.1</v>
      </c>
      <c r="AZ430" s="39">
        <v>0.1</v>
      </c>
      <c r="BA430" s="39">
        <v>0.1</v>
      </c>
      <c r="BB430" s="39">
        <v>0.9</v>
      </c>
      <c r="BC430" s="39">
        <v>0.2</v>
      </c>
      <c r="BD430" s="39">
        <v>0.9</v>
      </c>
      <c r="BE430" s="39">
        <v>0.9</v>
      </c>
      <c r="BF430" s="39">
        <v>0.6</v>
      </c>
      <c r="BG430" s="39">
        <v>0.6</v>
      </c>
      <c r="BH430" s="39">
        <v>0.1</v>
      </c>
      <c r="BI430" s="39">
        <v>0.3</v>
      </c>
      <c r="BJ430" s="39">
        <v>0.4</v>
      </c>
      <c r="BK430" s="39">
        <v>0.9</v>
      </c>
      <c r="BL430" s="39">
        <v>1</v>
      </c>
      <c r="BM430" s="39">
        <v>0.9</v>
      </c>
      <c r="BN430" s="39">
        <v>0.1</v>
      </c>
      <c r="BO430" s="39">
        <v>0.2</v>
      </c>
      <c r="BP430" s="39">
        <v>1</v>
      </c>
      <c r="BQ430" s="39">
        <v>0.8</v>
      </c>
      <c r="BR430" s="39">
        <v>0</v>
      </c>
      <c r="BS430" s="39">
        <v>0.3</v>
      </c>
      <c r="BT430" s="39">
        <v>0</v>
      </c>
      <c r="BU430" s="39">
        <v>1</v>
      </c>
      <c r="BV430" s="39">
        <v>0.7</v>
      </c>
      <c r="BW430" s="39">
        <v>0.4</v>
      </c>
      <c r="BX430" s="39">
        <v>0.2</v>
      </c>
      <c r="BY430" s="39">
        <v>0.6</v>
      </c>
      <c r="BZ430" s="39">
        <v>0.3</v>
      </c>
      <c r="CA430" s="39">
        <v>0.3</v>
      </c>
      <c r="CB430" s="39">
        <v>0.1</v>
      </c>
      <c r="CC430" s="39">
        <v>0.51</v>
      </c>
      <c r="CD430" s="39">
        <v>0.37</v>
      </c>
      <c r="CE430" s="39">
        <v>0.51</v>
      </c>
      <c r="CF430" s="39">
        <v>0.39</v>
      </c>
    </row>
    <row r="431" spans="1:84" x14ac:dyDescent="0.25">
      <c r="A431" s="31" t="str">
        <f t="shared" si="6"/>
        <v>ESCOLA MUNICIPAL JOAO FRANCISCO DA COSTA5º anoA</v>
      </c>
      <c r="B431" s="31" t="s">
        <v>224</v>
      </c>
      <c r="C431" s="31" t="s">
        <v>224</v>
      </c>
      <c r="D431" s="31" t="s">
        <v>228</v>
      </c>
      <c r="E431" s="31" t="s">
        <v>217</v>
      </c>
      <c r="F431" s="31" t="s">
        <v>87</v>
      </c>
      <c r="G431" s="42">
        <v>3</v>
      </c>
      <c r="H431" s="42">
        <v>3</v>
      </c>
      <c r="I431" s="42">
        <v>3</v>
      </c>
      <c r="J431" s="42">
        <v>3</v>
      </c>
      <c r="K431" s="39">
        <v>0</v>
      </c>
      <c r="L431" s="39">
        <v>0</v>
      </c>
      <c r="M431" s="39">
        <v>0.33</v>
      </c>
      <c r="N431" s="39">
        <v>0</v>
      </c>
      <c r="O431" s="39">
        <v>0</v>
      </c>
      <c r="P431" s="39">
        <v>0</v>
      </c>
      <c r="Q431" s="39">
        <v>0</v>
      </c>
      <c r="R431" s="39">
        <v>0.67</v>
      </c>
      <c r="S431" s="39">
        <v>0.33</v>
      </c>
      <c r="T431" s="39">
        <v>0.33</v>
      </c>
      <c r="U431" s="39">
        <v>0</v>
      </c>
      <c r="V431" s="39">
        <v>0</v>
      </c>
      <c r="W431" s="39">
        <v>0</v>
      </c>
      <c r="X431" s="39">
        <v>0.67</v>
      </c>
      <c r="Y431" s="39">
        <v>0</v>
      </c>
      <c r="Z431" s="39">
        <v>0</v>
      </c>
      <c r="AA431" s="39">
        <v>0.33</v>
      </c>
      <c r="AB431" s="39">
        <v>0</v>
      </c>
      <c r="AC431" s="39">
        <v>0</v>
      </c>
      <c r="AD431" s="39">
        <v>0.33</v>
      </c>
      <c r="AE431" s="39">
        <v>0.33</v>
      </c>
      <c r="AF431" s="39">
        <v>0.67</v>
      </c>
      <c r="AG431" s="39">
        <v>0</v>
      </c>
      <c r="AH431" s="39">
        <v>0.67</v>
      </c>
      <c r="AI431" s="39">
        <v>0</v>
      </c>
      <c r="AJ431" s="39">
        <v>0</v>
      </c>
      <c r="AK431" s="39">
        <v>0.67</v>
      </c>
      <c r="AL431" s="39">
        <v>0</v>
      </c>
      <c r="AM431" s="39">
        <v>0.33</v>
      </c>
      <c r="AN431" s="39">
        <v>0</v>
      </c>
      <c r="AO431" s="39">
        <v>0.33</v>
      </c>
      <c r="AP431" s="39">
        <v>0.67</v>
      </c>
      <c r="AQ431" s="39">
        <v>0.67</v>
      </c>
      <c r="AR431" s="39">
        <v>0.33</v>
      </c>
      <c r="AS431" s="39">
        <v>0.67</v>
      </c>
      <c r="AT431" s="39">
        <v>0</v>
      </c>
      <c r="AU431" s="39">
        <v>0.67</v>
      </c>
      <c r="AV431" s="39">
        <v>0</v>
      </c>
      <c r="AW431" s="39">
        <v>0</v>
      </c>
      <c r="AX431" s="39">
        <v>0</v>
      </c>
      <c r="AY431" s="39">
        <v>0</v>
      </c>
      <c r="AZ431" s="39">
        <v>0</v>
      </c>
      <c r="BA431" s="39">
        <v>0</v>
      </c>
      <c r="BB431" s="39">
        <v>0.33</v>
      </c>
      <c r="BC431" s="39">
        <v>0.33</v>
      </c>
      <c r="BD431" s="39">
        <v>0</v>
      </c>
      <c r="BE431" s="39">
        <v>0.67</v>
      </c>
      <c r="BF431" s="39">
        <v>0</v>
      </c>
      <c r="BG431" s="39">
        <v>0.33</v>
      </c>
      <c r="BH431" s="39">
        <v>0</v>
      </c>
      <c r="BI431" s="39">
        <v>0.67</v>
      </c>
      <c r="BJ431" s="39">
        <v>0.33</v>
      </c>
      <c r="BK431" s="39">
        <v>0.67</v>
      </c>
      <c r="BL431" s="39">
        <v>1</v>
      </c>
      <c r="BM431" s="39">
        <v>0.67</v>
      </c>
      <c r="BN431" s="39">
        <v>0</v>
      </c>
      <c r="BO431" s="39">
        <v>0</v>
      </c>
      <c r="BP431" s="39">
        <v>0.67</v>
      </c>
      <c r="BQ431" s="39">
        <v>1</v>
      </c>
      <c r="BR431" s="39">
        <v>0</v>
      </c>
      <c r="BS431" s="39">
        <v>0.33</v>
      </c>
      <c r="BT431" s="39">
        <v>0</v>
      </c>
      <c r="BU431" s="39">
        <v>1</v>
      </c>
      <c r="BV431" s="39">
        <v>0.33</v>
      </c>
      <c r="BW431" s="39">
        <v>0.33</v>
      </c>
      <c r="BX431" s="39">
        <v>0.33</v>
      </c>
      <c r="BY431" s="39">
        <v>0</v>
      </c>
      <c r="BZ431" s="39">
        <v>0</v>
      </c>
      <c r="CA431" s="39">
        <v>0.33</v>
      </c>
      <c r="CB431" s="39">
        <v>0</v>
      </c>
      <c r="CC431" s="39">
        <v>0.15</v>
      </c>
      <c r="CD431" s="39">
        <v>0.3</v>
      </c>
      <c r="CE431" s="39">
        <v>0.33</v>
      </c>
      <c r="CF431" s="39">
        <v>0.27</v>
      </c>
    </row>
    <row r="432" spans="1:84" x14ac:dyDescent="0.25">
      <c r="A432" s="31" t="str">
        <f t="shared" si="6"/>
        <v>ESCOLA MUNICIPAL DEGRAUS DO SABER5º anoA</v>
      </c>
      <c r="B432" s="31" t="s">
        <v>307</v>
      </c>
      <c r="C432" s="31" t="s">
        <v>307</v>
      </c>
      <c r="D432" s="31" t="s">
        <v>358</v>
      </c>
      <c r="E432" s="31" t="s">
        <v>217</v>
      </c>
      <c r="F432" s="31" t="s">
        <v>87</v>
      </c>
      <c r="G432" s="42">
        <v>1</v>
      </c>
      <c r="H432" s="42">
        <v>1</v>
      </c>
      <c r="I432" s="42">
        <v>1</v>
      </c>
      <c r="J432" s="42">
        <v>1</v>
      </c>
      <c r="K432" s="39">
        <v>0</v>
      </c>
      <c r="L432" s="39">
        <v>0</v>
      </c>
      <c r="M432" s="39">
        <v>1</v>
      </c>
      <c r="N432" s="39">
        <v>0</v>
      </c>
      <c r="O432" s="39">
        <v>0</v>
      </c>
      <c r="P432" s="39">
        <v>0</v>
      </c>
      <c r="Q432" s="39">
        <v>1</v>
      </c>
      <c r="R432" s="39">
        <v>0</v>
      </c>
      <c r="S432" s="39">
        <v>0</v>
      </c>
      <c r="T432" s="39">
        <v>1</v>
      </c>
      <c r="U432" s="39">
        <v>1</v>
      </c>
      <c r="V432" s="39">
        <v>1</v>
      </c>
      <c r="W432" s="39">
        <v>1</v>
      </c>
      <c r="X432" s="39">
        <v>1</v>
      </c>
      <c r="Y432" s="39">
        <v>1</v>
      </c>
      <c r="Z432" s="39">
        <v>1</v>
      </c>
      <c r="AA432" s="39">
        <v>0</v>
      </c>
      <c r="AB432" s="39">
        <v>0</v>
      </c>
      <c r="AC432" s="39">
        <v>0</v>
      </c>
      <c r="AD432" s="39">
        <v>1</v>
      </c>
      <c r="AE432" s="39">
        <v>0</v>
      </c>
      <c r="AF432" s="39">
        <v>0</v>
      </c>
      <c r="AG432" s="39">
        <v>0</v>
      </c>
      <c r="AH432" s="39">
        <v>1</v>
      </c>
      <c r="AI432" s="39">
        <v>0</v>
      </c>
      <c r="AJ432" s="39">
        <v>1</v>
      </c>
      <c r="AK432" s="39">
        <v>0</v>
      </c>
      <c r="AL432" s="39">
        <v>1</v>
      </c>
      <c r="AM432" s="39">
        <v>1</v>
      </c>
      <c r="AN432" s="39">
        <v>1</v>
      </c>
      <c r="AO432" s="39">
        <v>0</v>
      </c>
      <c r="AP432" s="39">
        <v>0</v>
      </c>
      <c r="AQ432" s="39">
        <v>0</v>
      </c>
      <c r="AR432" s="39">
        <v>0</v>
      </c>
      <c r="AS432" s="39">
        <v>1</v>
      </c>
      <c r="AT432" s="39">
        <v>0</v>
      </c>
      <c r="AU432" s="39">
        <v>1</v>
      </c>
      <c r="AV432" s="39">
        <v>0</v>
      </c>
      <c r="AW432" s="39">
        <v>0</v>
      </c>
      <c r="AX432" s="39">
        <v>0</v>
      </c>
      <c r="AY432" s="39">
        <v>0</v>
      </c>
      <c r="AZ432" s="39">
        <v>0</v>
      </c>
      <c r="BA432" s="39">
        <v>0</v>
      </c>
      <c r="BB432" s="39">
        <v>1</v>
      </c>
      <c r="BC432" s="39">
        <v>1</v>
      </c>
      <c r="BD432" s="39">
        <v>1</v>
      </c>
      <c r="BE432" s="39">
        <v>0</v>
      </c>
      <c r="BF432" s="39">
        <v>1</v>
      </c>
      <c r="BG432" s="39">
        <v>1</v>
      </c>
      <c r="BH432" s="39">
        <v>0</v>
      </c>
      <c r="BI432" s="39">
        <v>0</v>
      </c>
      <c r="BJ432" s="39">
        <v>1</v>
      </c>
      <c r="BK432" s="39">
        <v>1</v>
      </c>
      <c r="BL432" s="39">
        <v>1</v>
      </c>
      <c r="BM432" s="39">
        <v>0</v>
      </c>
      <c r="BN432" s="39">
        <v>0</v>
      </c>
      <c r="BO432" s="39">
        <v>0</v>
      </c>
      <c r="BP432" s="39">
        <v>1</v>
      </c>
      <c r="BQ432" s="39">
        <v>1</v>
      </c>
      <c r="BR432" s="39">
        <v>1</v>
      </c>
      <c r="BS432" s="39">
        <v>0</v>
      </c>
      <c r="BT432" s="39">
        <v>0</v>
      </c>
      <c r="BU432" s="39">
        <v>1</v>
      </c>
      <c r="BV432" s="39">
        <v>0</v>
      </c>
      <c r="BW432" s="39">
        <v>0</v>
      </c>
      <c r="BX432" s="39">
        <v>0</v>
      </c>
      <c r="BY432" s="39">
        <v>0</v>
      </c>
      <c r="BZ432" s="39">
        <v>1</v>
      </c>
      <c r="CA432" s="39">
        <v>0</v>
      </c>
      <c r="CB432" s="39">
        <v>1</v>
      </c>
      <c r="CC432" s="39">
        <v>0.5</v>
      </c>
      <c r="CD432" s="39">
        <v>0.35</v>
      </c>
      <c r="CE432" s="39">
        <v>0.55000000000000004</v>
      </c>
      <c r="CF432" s="39">
        <v>0.3</v>
      </c>
    </row>
    <row r="433" spans="1:84" x14ac:dyDescent="0.25">
      <c r="A433" s="31" t="str">
        <f t="shared" si="6"/>
        <v>ESCOLA MUNICIPAL JOAQUIM AIRES FRANCA5º anoA</v>
      </c>
      <c r="B433" s="31" t="s">
        <v>224</v>
      </c>
      <c r="C433" s="31" t="s">
        <v>224</v>
      </c>
      <c r="D433" s="31" t="s">
        <v>564</v>
      </c>
      <c r="E433" s="31" t="s">
        <v>217</v>
      </c>
      <c r="F433" s="31" t="s">
        <v>87</v>
      </c>
      <c r="G433" s="42">
        <v>4</v>
      </c>
      <c r="H433" s="42">
        <v>4</v>
      </c>
      <c r="I433" s="42">
        <v>4</v>
      </c>
      <c r="J433" s="42">
        <v>4</v>
      </c>
      <c r="K433" s="39">
        <v>0</v>
      </c>
      <c r="L433" s="39">
        <v>0.5</v>
      </c>
      <c r="M433" s="39">
        <v>0.75</v>
      </c>
      <c r="N433" s="39">
        <v>0</v>
      </c>
      <c r="O433" s="39">
        <v>0.25</v>
      </c>
      <c r="P433" s="39">
        <v>0</v>
      </c>
      <c r="Q433" s="39">
        <v>0</v>
      </c>
      <c r="R433" s="39">
        <v>0</v>
      </c>
      <c r="S433" s="39">
        <v>0.5</v>
      </c>
      <c r="T433" s="39">
        <v>0</v>
      </c>
      <c r="U433" s="39">
        <v>0.25</v>
      </c>
      <c r="V433" s="39">
        <v>0.75</v>
      </c>
      <c r="W433" s="39">
        <v>0</v>
      </c>
      <c r="X433" s="39">
        <v>0.25</v>
      </c>
      <c r="Y433" s="39">
        <v>0.25</v>
      </c>
      <c r="Z433" s="39">
        <v>0.25</v>
      </c>
      <c r="AA433" s="39">
        <v>0</v>
      </c>
      <c r="AB433" s="39">
        <v>0.25</v>
      </c>
      <c r="AC433" s="39">
        <v>0.25</v>
      </c>
      <c r="AD433" s="39">
        <v>0</v>
      </c>
      <c r="AE433" s="39">
        <v>1</v>
      </c>
      <c r="AF433" s="39">
        <v>0</v>
      </c>
      <c r="AG433" s="39">
        <v>0</v>
      </c>
      <c r="AH433" s="39">
        <v>0</v>
      </c>
      <c r="AI433" s="39">
        <v>0.5</v>
      </c>
      <c r="AJ433" s="39">
        <v>0</v>
      </c>
      <c r="AK433" s="39">
        <v>0.75</v>
      </c>
      <c r="AL433" s="39">
        <v>0.75</v>
      </c>
      <c r="AM433" s="39">
        <v>0.75</v>
      </c>
      <c r="AN433" s="39">
        <v>0.25</v>
      </c>
      <c r="AO433" s="39">
        <v>0.25</v>
      </c>
      <c r="AP433" s="39">
        <v>0</v>
      </c>
      <c r="AQ433" s="39">
        <v>0.25</v>
      </c>
      <c r="AR433" s="39">
        <v>0.75</v>
      </c>
      <c r="AS433" s="39">
        <v>0.5</v>
      </c>
      <c r="AT433" s="39">
        <v>0</v>
      </c>
      <c r="AU433" s="39">
        <v>0</v>
      </c>
      <c r="AV433" s="39">
        <v>0</v>
      </c>
      <c r="AW433" s="39">
        <v>0</v>
      </c>
      <c r="AX433" s="39">
        <v>0.25</v>
      </c>
      <c r="AY433" s="39">
        <v>0</v>
      </c>
      <c r="AZ433" s="39">
        <v>0</v>
      </c>
      <c r="BA433" s="39">
        <v>0.25</v>
      </c>
      <c r="BB433" s="39">
        <v>0.75</v>
      </c>
      <c r="BC433" s="39">
        <v>0.5</v>
      </c>
      <c r="BD433" s="39">
        <v>0.25</v>
      </c>
      <c r="BE433" s="39">
        <v>0</v>
      </c>
      <c r="BF433" s="39">
        <v>0.5</v>
      </c>
      <c r="BG433" s="39">
        <v>0.25</v>
      </c>
      <c r="BH433" s="39">
        <v>0.25</v>
      </c>
      <c r="BI433" s="39">
        <v>0.5</v>
      </c>
      <c r="BJ433" s="39">
        <v>0.25</v>
      </c>
      <c r="BK433" s="39">
        <v>0.5</v>
      </c>
      <c r="BL433" s="39">
        <v>0.75</v>
      </c>
      <c r="BM433" s="39">
        <v>0.5</v>
      </c>
      <c r="BN433" s="39">
        <v>0.25</v>
      </c>
      <c r="BO433" s="39">
        <v>0</v>
      </c>
      <c r="BP433" s="39">
        <v>0.75</v>
      </c>
      <c r="BQ433" s="39">
        <v>0.5</v>
      </c>
      <c r="BR433" s="39">
        <v>0.25</v>
      </c>
      <c r="BS433" s="39">
        <v>0.5</v>
      </c>
      <c r="BT433" s="39">
        <v>0.25</v>
      </c>
      <c r="BU433" s="39">
        <v>1</v>
      </c>
      <c r="BV433" s="39">
        <v>0.5</v>
      </c>
      <c r="BW433" s="39">
        <v>0</v>
      </c>
      <c r="BX433" s="39">
        <v>0.25</v>
      </c>
      <c r="BY433" s="39">
        <v>0</v>
      </c>
      <c r="BZ433" s="39">
        <v>0</v>
      </c>
      <c r="CA433" s="39">
        <v>0.25</v>
      </c>
      <c r="CB433" s="39">
        <v>0.25</v>
      </c>
      <c r="CC433" s="39">
        <v>0.21</v>
      </c>
      <c r="CD433" s="39">
        <v>0.3</v>
      </c>
      <c r="CE433" s="39">
        <v>0.35</v>
      </c>
      <c r="CF433" s="39">
        <v>0.3</v>
      </c>
    </row>
    <row r="434" spans="1:84" x14ac:dyDescent="0.25">
      <c r="A434" s="31" t="str">
        <f t="shared" si="6"/>
        <v>ESCOLA MUNICIPAL RUI SILVA5º ano52.01 - EF - MAT - 5º ANO ID:736</v>
      </c>
      <c r="B434" s="31" t="s">
        <v>280</v>
      </c>
      <c r="C434" s="31" t="s">
        <v>590</v>
      </c>
      <c r="D434" s="31" t="s">
        <v>459</v>
      </c>
      <c r="E434" s="31" t="s">
        <v>217</v>
      </c>
      <c r="F434" s="31" t="s">
        <v>565</v>
      </c>
      <c r="G434" s="42">
        <v>10</v>
      </c>
      <c r="H434" s="42">
        <v>10</v>
      </c>
      <c r="I434" s="42">
        <v>10</v>
      </c>
      <c r="J434" s="42">
        <v>10</v>
      </c>
      <c r="K434" s="39">
        <v>0.8</v>
      </c>
      <c r="L434" s="39">
        <v>0.8</v>
      </c>
      <c r="M434" s="39">
        <v>0.1</v>
      </c>
      <c r="N434" s="39">
        <v>0.1</v>
      </c>
      <c r="O434" s="39">
        <v>1</v>
      </c>
      <c r="P434" s="39">
        <v>0.7</v>
      </c>
      <c r="Q434" s="39">
        <v>1</v>
      </c>
      <c r="R434" s="39">
        <v>0.6</v>
      </c>
      <c r="S434" s="39">
        <v>0.5</v>
      </c>
      <c r="T434" s="39">
        <v>0.7</v>
      </c>
      <c r="U434" s="39">
        <v>0.7</v>
      </c>
      <c r="V434" s="39">
        <v>0.6</v>
      </c>
      <c r="W434" s="39">
        <v>0.5</v>
      </c>
      <c r="X434" s="39">
        <v>0.8</v>
      </c>
      <c r="Y434" s="39">
        <v>0.7</v>
      </c>
      <c r="Z434" s="39">
        <v>0.4</v>
      </c>
      <c r="AA434" s="39">
        <v>0.2</v>
      </c>
      <c r="AB434" s="39">
        <v>0.1</v>
      </c>
      <c r="AC434" s="39">
        <v>0.1</v>
      </c>
      <c r="AD434" s="39">
        <v>0.9</v>
      </c>
      <c r="AE434" s="39">
        <v>0.8</v>
      </c>
      <c r="AF434" s="39">
        <v>0.6</v>
      </c>
      <c r="AG434" s="39">
        <v>0.1</v>
      </c>
      <c r="AH434" s="39">
        <v>0.3</v>
      </c>
      <c r="AI434" s="39">
        <v>0.2</v>
      </c>
      <c r="AJ434" s="39">
        <v>0.3</v>
      </c>
      <c r="AK434" s="39">
        <v>0.7</v>
      </c>
      <c r="AL434" s="39">
        <v>0.4</v>
      </c>
      <c r="AM434" s="39">
        <v>0.5</v>
      </c>
      <c r="AN434" s="39">
        <v>0.5</v>
      </c>
      <c r="AO434" s="39">
        <v>0.2</v>
      </c>
      <c r="AP434" s="39">
        <v>0</v>
      </c>
      <c r="AQ434" s="39">
        <v>0.6</v>
      </c>
      <c r="AR434" s="39">
        <v>0</v>
      </c>
      <c r="AS434" s="39">
        <v>0.4</v>
      </c>
      <c r="AT434" s="39">
        <v>0.1</v>
      </c>
      <c r="AU434" s="39">
        <v>0.7</v>
      </c>
      <c r="AV434" s="39">
        <v>0.5</v>
      </c>
      <c r="AW434" s="39">
        <v>0.3</v>
      </c>
      <c r="AX434" s="39">
        <v>0.4</v>
      </c>
      <c r="AY434" s="39">
        <v>0.4</v>
      </c>
      <c r="AZ434" s="39">
        <v>0.2</v>
      </c>
      <c r="BA434" s="39">
        <v>0.6</v>
      </c>
      <c r="BB434" s="39">
        <v>0.8</v>
      </c>
      <c r="BC434" s="39">
        <v>0.7</v>
      </c>
      <c r="BD434" s="39">
        <v>0.5</v>
      </c>
      <c r="BE434" s="39">
        <v>1</v>
      </c>
      <c r="BF434" s="39">
        <v>0.6</v>
      </c>
      <c r="BG434" s="39">
        <v>0.7</v>
      </c>
      <c r="BH434" s="39">
        <v>0.1</v>
      </c>
      <c r="BI434" s="39">
        <v>0.5</v>
      </c>
      <c r="BJ434" s="39">
        <v>0.6</v>
      </c>
      <c r="BK434" s="39">
        <v>0.9</v>
      </c>
      <c r="BL434" s="39">
        <v>0.7</v>
      </c>
      <c r="BM434" s="39">
        <v>0.2</v>
      </c>
      <c r="BN434" s="39">
        <v>0.6</v>
      </c>
      <c r="BO434" s="39">
        <v>0</v>
      </c>
      <c r="BP434" s="39">
        <v>0.9</v>
      </c>
      <c r="BQ434" s="39">
        <v>0.9</v>
      </c>
      <c r="BR434" s="39">
        <v>0.5</v>
      </c>
      <c r="BS434" s="39">
        <v>0.1</v>
      </c>
      <c r="BT434" s="39">
        <v>0.1</v>
      </c>
      <c r="BU434" s="39">
        <v>1</v>
      </c>
      <c r="BV434" s="39">
        <v>0.6</v>
      </c>
      <c r="BW434" s="39">
        <v>0.3</v>
      </c>
      <c r="BX434" s="39">
        <v>0.1</v>
      </c>
      <c r="BY434" s="39">
        <v>0.4</v>
      </c>
      <c r="BZ434" s="39">
        <v>0.1</v>
      </c>
      <c r="CA434" s="39">
        <v>0.3</v>
      </c>
      <c r="CB434" s="39">
        <v>0.1</v>
      </c>
      <c r="CC434" s="39">
        <v>0.56999999999999995</v>
      </c>
      <c r="CD434" s="39">
        <v>0.38</v>
      </c>
      <c r="CE434" s="39">
        <v>0.56999999999999995</v>
      </c>
      <c r="CF434" s="39">
        <v>0.31</v>
      </c>
    </row>
    <row r="435" spans="1:84" x14ac:dyDescent="0.25">
      <c r="A435" s="31" t="str">
        <f t="shared" si="6"/>
        <v>ESCOLA MUNICIPAL TRANSBICO5º anotransbico A</v>
      </c>
      <c r="B435" s="31" t="s">
        <v>166</v>
      </c>
      <c r="C435" s="31" t="s">
        <v>204</v>
      </c>
      <c r="D435" s="31" t="s">
        <v>566</v>
      </c>
      <c r="E435" s="31" t="s">
        <v>217</v>
      </c>
      <c r="F435" s="31" t="s">
        <v>567</v>
      </c>
      <c r="G435" s="42">
        <v>2</v>
      </c>
      <c r="H435" s="42">
        <v>2</v>
      </c>
      <c r="I435" s="42">
        <v>2</v>
      </c>
      <c r="J435" s="42">
        <v>2</v>
      </c>
      <c r="K435" s="39">
        <v>0.5</v>
      </c>
      <c r="L435" s="39">
        <v>0.5</v>
      </c>
      <c r="M435" s="39">
        <v>0</v>
      </c>
      <c r="N435" s="39">
        <v>1</v>
      </c>
      <c r="O435" s="39">
        <v>1</v>
      </c>
      <c r="P435" s="39">
        <v>0</v>
      </c>
      <c r="Q435" s="39">
        <v>1</v>
      </c>
      <c r="R435" s="39">
        <v>1</v>
      </c>
      <c r="S435" s="39">
        <v>1</v>
      </c>
      <c r="T435" s="39">
        <v>1</v>
      </c>
      <c r="U435" s="39">
        <v>1</v>
      </c>
      <c r="V435" s="39">
        <v>1</v>
      </c>
      <c r="W435" s="39">
        <v>1</v>
      </c>
      <c r="X435" s="39">
        <v>1</v>
      </c>
      <c r="Y435" s="39">
        <v>1</v>
      </c>
      <c r="Z435" s="39">
        <v>0.5</v>
      </c>
      <c r="AA435" s="39">
        <v>1</v>
      </c>
      <c r="AB435" s="39">
        <v>0</v>
      </c>
      <c r="AC435" s="39">
        <v>1</v>
      </c>
      <c r="AD435" s="39">
        <v>1</v>
      </c>
      <c r="AE435" s="39">
        <v>1</v>
      </c>
      <c r="AF435" s="39">
        <v>0.5</v>
      </c>
      <c r="AG435" s="39">
        <v>0</v>
      </c>
      <c r="AH435" s="39">
        <v>0.5</v>
      </c>
      <c r="AI435" s="39">
        <v>1</v>
      </c>
      <c r="AJ435" s="39">
        <v>0.5</v>
      </c>
      <c r="AK435" s="39">
        <v>1</v>
      </c>
      <c r="AL435" s="39">
        <v>0.5</v>
      </c>
      <c r="AM435" s="39">
        <v>1</v>
      </c>
      <c r="AN435" s="39">
        <v>1</v>
      </c>
      <c r="AO435" s="39">
        <v>0</v>
      </c>
      <c r="AP435" s="39">
        <v>0.5</v>
      </c>
      <c r="AQ435" s="39">
        <v>0.5</v>
      </c>
      <c r="AR435" s="39">
        <v>0.5</v>
      </c>
      <c r="AS435" s="39">
        <v>0.5</v>
      </c>
      <c r="AT435" s="39">
        <v>0</v>
      </c>
      <c r="AU435" s="39">
        <v>0</v>
      </c>
      <c r="AV435" s="39">
        <v>1</v>
      </c>
      <c r="AW435" s="39">
        <v>0.5</v>
      </c>
      <c r="AX435" s="39">
        <v>1</v>
      </c>
      <c r="AY435" s="39">
        <v>1</v>
      </c>
      <c r="AZ435" s="39">
        <v>0.5</v>
      </c>
      <c r="BA435" s="39">
        <v>0.5</v>
      </c>
      <c r="BB435" s="39">
        <v>1</v>
      </c>
      <c r="BC435" s="39">
        <v>1</v>
      </c>
      <c r="BD435" s="39">
        <v>1</v>
      </c>
      <c r="BE435" s="39">
        <v>1</v>
      </c>
      <c r="BF435" s="39">
        <v>0.5</v>
      </c>
      <c r="BG435" s="39">
        <v>1</v>
      </c>
      <c r="BH435" s="39">
        <v>0</v>
      </c>
      <c r="BI435" s="39">
        <v>1</v>
      </c>
      <c r="BJ435" s="39">
        <v>0</v>
      </c>
      <c r="BK435" s="39">
        <v>1</v>
      </c>
      <c r="BL435" s="39">
        <v>1</v>
      </c>
      <c r="BM435" s="39">
        <v>1</v>
      </c>
      <c r="BN435" s="39">
        <v>1</v>
      </c>
      <c r="BO435" s="39">
        <v>1</v>
      </c>
      <c r="BP435" s="39">
        <v>1</v>
      </c>
      <c r="BQ435" s="39">
        <v>1</v>
      </c>
      <c r="BR435" s="39">
        <v>0.5</v>
      </c>
      <c r="BS435" s="39">
        <v>0</v>
      </c>
      <c r="BT435" s="39">
        <v>0</v>
      </c>
      <c r="BU435" s="39">
        <v>1</v>
      </c>
      <c r="BV435" s="39">
        <v>1</v>
      </c>
      <c r="BW435" s="39">
        <v>0</v>
      </c>
      <c r="BX435" s="39">
        <v>0.5</v>
      </c>
      <c r="BY435" s="39">
        <v>0.5</v>
      </c>
      <c r="BZ435" s="39">
        <v>0</v>
      </c>
      <c r="CA435" s="39">
        <v>0</v>
      </c>
      <c r="CB435" s="39">
        <v>0.5</v>
      </c>
      <c r="CC435" s="39">
        <v>0.78</v>
      </c>
      <c r="CD435" s="39">
        <v>0.57999999999999996</v>
      </c>
      <c r="CE435" s="39">
        <v>0.8</v>
      </c>
      <c r="CF435" s="39">
        <v>0.35</v>
      </c>
    </row>
    <row r="436" spans="1:84" x14ac:dyDescent="0.25">
      <c r="A436" s="31" t="str">
        <f t="shared" si="6"/>
        <v>ESCOLA MUNICIPAL ALDENORA MENDES MASCARENHAS5º ano5ºANO A</v>
      </c>
      <c r="B436" s="31" t="s">
        <v>280</v>
      </c>
      <c r="C436" s="31" t="s">
        <v>283</v>
      </c>
      <c r="D436" s="31" t="s">
        <v>284</v>
      </c>
      <c r="E436" s="31" t="s">
        <v>217</v>
      </c>
      <c r="F436" s="31" t="s">
        <v>339</v>
      </c>
      <c r="G436" s="43">
        <v>27</v>
      </c>
      <c r="H436" s="43">
        <v>27</v>
      </c>
      <c r="I436" s="43">
        <v>27</v>
      </c>
      <c r="J436" s="43">
        <v>27</v>
      </c>
      <c r="K436" s="39">
        <v>0.33</v>
      </c>
      <c r="L436" s="39">
        <v>0.22</v>
      </c>
      <c r="M436" s="39">
        <v>0.15</v>
      </c>
      <c r="N436" s="39">
        <v>0.41</v>
      </c>
      <c r="O436" s="39">
        <v>0.56000000000000005</v>
      </c>
      <c r="P436" s="39">
        <v>0.04</v>
      </c>
      <c r="Q436" s="39">
        <v>0.3</v>
      </c>
      <c r="R436" s="39">
        <v>0.37</v>
      </c>
      <c r="S436" s="39">
        <v>0.3</v>
      </c>
      <c r="T436" s="39">
        <v>0.56000000000000005</v>
      </c>
      <c r="U436" s="39">
        <v>0.63</v>
      </c>
      <c r="V436" s="39">
        <v>0.48</v>
      </c>
      <c r="W436" s="39">
        <v>0.41</v>
      </c>
      <c r="X436" s="39">
        <v>0.67</v>
      </c>
      <c r="Y436" s="39">
        <v>0.78</v>
      </c>
      <c r="Z436" s="39">
        <v>0.48</v>
      </c>
      <c r="AA436" s="39">
        <v>0.41</v>
      </c>
      <c r="AB436" s="39">
        <v>0.41</v>
      </c>
      <c r="AC436" s="39">
        <v>0.22</v>
      </c>
      <c r="AD436" s="39">
        <v>0.63</v>
      </c>
      <c r="AE436" s="39">
        <v>0.67</v>
      </c>
      <c r="AF436" s="39">
        <v>0.63</v>
      </c>
      <c r="AG436" s="39">
        <v>0.52</v>
      </c>
      <c r="AH436" s="39">
        <v>0.11</v>
      </c>
      <c r="AI436" s="39">
        <v>0.37</v>
      </c>
      <c r="AJ436" s="39">
        <v>0.44</v>
      </c>
      <c r="AK436" s="39">
        <v>0.7</v>
      </c>
      <c r="AL436" s="39">
        <v>0.67</v>
      </c>
      <c r="AM436" s="39">
        <v>0.67</v>
      </c>
      <c r="AN436" s="39">
        <v>0.41</v>
      </c>
      <c r="AO436" s="39">
        <v>0.33</v>
      </c>
      <c r="AP436" s="39">
        <v>0.15</v>
      </c>
      <c r="AQ436" s="39">
        <v>0.52</v>
      </c>
      <c r="AR436" s="39">
        <v>0.52</v>
      </c>
      <c r="AS436" s="39">
        <v>0.63</v>
      </c>
      <c r="AT436" s="39">
        <v>0.22</v>
      </c>
      <c r="AU436" s="39">
        <v>0.33</v>
      </c>
      <c r="AV436" s="39">
        <v>0.52</v>
      </c>
      <c r="AW436" s="39">
        <v>0.26</v>
      </c>
      <c r="AX436" s="39">
        <v>0.48</v>
      </c>
      <c r="AY436" s="39">
        <v>0.15</v>
      </c>
      <c r="AZ436" s="39">
        <v>0.33</v>
      </c>
      <c r="BA436" s="39">
        <v>0.22</v>
      </c>
      <c r="BB436" s="39">
        <v>0.78</v>
      </c>
      <c r="BC436" s="39">
        <v>0.3</v>
      </c>
      <c r="BD436" s="39">
        <v>0.56000000000000005</v>
      </c>
      <c r="BE436" s="39">
        <v>0.48</v>
      </c>
      <c r="BF436" s="39">
        <v>0.22</v>
      </c>
      <c r="BG436" s="39">
        <v>0.33</v>
      </c>
      <c r="BH436" s="39">
        <v>0.15</v>
      </c>
      <c r="BI436" s="39">
        <v>0.44</v>
      </c>
      <c r="BJ436" s="39">
        <v>0.44</v>
      </c>
      <c r="BK436" s="39">
        <v>0.67</v>
      </c>
      <c r="BL436" s="39">
        <v>0.63</v>
      </c>
      <c r="BM436" s="39">
        <v>0.41</v>
      </c>
      <c r="BN436" s="39">
        <v>0.37</v>
      </c>
      <c r="BO436" s="39">
        <v>0.15</v>
      </c>
      <c r="BP436" s="39">
        <v>0.63</v>
      </c>
      <c r="BQ436" s="39">
        <v>0.67</v>
      </c>
      <c r="BR436" s="39">
        <v>0.37</v>
      </c>
      <c r="BS436" s="39">
        <v>0.11</v>
      </c>
      <c r="BT436" s="39">
        <v>0.11</v>
      </c>
      <c r="BU436" s="39">
        <v>0.7</v>
      </c>
      <c r="BV436" s="39">
        <v>0.19</v>
      </c>
      <c r="BW436" s="39">
        <v>0.26</v>
      </c>
      <c r="BX436" s="39">
        <v>0.22</v>
      </c>
      <c r="BY436" s="39">
        <v>0.11</v>
      </c>
      <c r="BZ436" s="39">
        <v>0.11</v>
      </c>
      <c r="CA436" s="39">
        <v>0.3</v>
      </c>
      <c r="CB436" s="39">
        <v>0.37</v>
      </c>
      <c r="CC436" s="39">
        <v>0.42</v>
      </c>
      <c r="CD436" s="39">
        <v>0.46</v>
      </c>
      <c r="CE436" s="39">
        <v>0.41</v>
      </c>
      <c r="CF436" s="39">
        <v>0.25</v>
      </c>
    </row>
    <row r="437" spans="1:84" x14ac:dyDescent="0.25">
      <c r="A437" s="31" t="str">
        <f t="shared" si="6"/>
        <v>ESC MUL 21 DE ABRIL5º ano0,208333333</v>
      </c>
      <c r="B437" s="31" t="s">
        <v>92</v>
      </c>
      <c r="C437" s="31" t="s">
        <v>366</v>
      </c>
      <c r="D437" s="31" t="s">
        <v>367</v>
      </c>
      <c r="E437" s="31" t="s">
        <v>217</v>
      </c>
      <c r="F437" s="31">
        <v>0.20833333300000001</v>
      </c>
      <c r="G437" s="42">
        <v>1</v>
      </c>
      <c r="H437" s="42">
        <v>1</v>
      </c>
      <c r="I437" s="42">
        <v>1</v>
      </c>
      <c r="J437" s="42">
        <v>1</v>
      </c>
      <c r="K437" s="39">
        <v>1</v>
      </c>
      <c r="L437" s="39">
        <v>0</v>
      </c>
      <c r="M437" s="39">
        <v>1</v>
      </c>
      <c r="N437" s="39">
        <v>0</v>
      </c>
      <c r="O437" s="39">
        <v>0</v>
      </c>
      <c r="P437" s="39">
        <v>0</v>
      </c>
      <c r="Q437" s="39">
        <v>0</v>
      </c>
      <c r="R437" s="39">
        <v>0</v>
      </c>
      <c r="S437" s="39">
        <v>0</v>
      </c>
      <c r="T437" s="39">
        <v>0</v>
      </c>
      <c r="U437" s="39">
        <v>1</v>
      </c>
      <c r="V437" s="39">
        <v>0</v>
      </c>
      <c r="W437" s="39">
        <v>0</v>
      </c>
      <c r="X437" s="39">
        <v>0</v>
      </c>
      <c r="Y437" s="39">
        <v>0</v>
      </c>
      <c r="Z437" s="39">
        <v>0</v>
      </c>
      <c r="AA437" s="39">
        <v>1</v>
      </c>
      <c r="AB437" s="39">
        <v>0</v>
      </c>
      <c r="AC437" s="39">
        <v>0</v>
      </c>
      <c r="AD437" s="39">
        <v>0</v>
      </c>
      <c r="AE437" s="39">
        <v>0</v>
      </c>
      <c r="AF437" s="39">
        <v>0</v>
      </c>
      <c r="AG437" s="39">
        <v>0</v>
      </c>
      <c r="AH437" s="39">
        <v>0</v>
      </c>
      <c r="AI437" s="39">
        <v>0</v>
      </c>
      <c r="AJ437" s="39">
        <v>0</v>
      </c>
      <c r="AK437" s="39">
        <v>1</v>
      </c>
      <c r="AL437" s="39">
        <v>0</v>
      </c>
      <c r="AM437" s="39">
        <v>0</v>
      </c>
      <c r="AN437" s="39">
        <v>0</v>
      </c>
      <c r="AO437" s="39">
        <v>0</v>
      </c>
      <c r="AP437" s="39">
        <v>0</v>
      </c>
      <c r="AQ437" s="39">
        <v>0</v>
      </c>
      <c r="AR437" s="39">
        <v>0</v>
      </c>
      <c r="AS437" s="39">
        <v>0</v>
      </c>
      <c r="AT437" s="39">
        <v>0</v>
      </c>
      <c r="AU437" s="39">
        <v>1</v>
      </c>
      <c r="AV437" s="39">
        <v>0</v>
      </c>
      <c r="AW437" s="39">
        <v>1</v>
      </c>
      <c r="AX437" s="39">
        <v>0</v>
      </c>
      <c r="AY437" s="39">
        <v>0</v>
      </c>
      <c r="AZ437" s="39">
        <v>1</v>
      </c>
      <c r="BA437" s="39">
        <v>0</v>
      </c>
      <c r="BB437" s="39">
        <v>1</v>
      </c>
      <c r="BC437" s="39">
        <v>0</v>
      </c>
      <c r="BD437" s="39">
        <v>0</v>
      </c>
      <c r="BE437" s="39">
        <v>1</v>
      </c>
      <c r="BF437" s="39">
        <v>0</v>
      </c>
      <c r="BG437" s="39">
        <v>0</v>
      </c>
      <c r="BH437" s="39">
        <v>0</v>
      </c>
      <c r="BI437" s="39">
        <v>0</v>
      </c>
      <c r="BJ437" s="39">
        <v>0</v>
      </c>
      <c r="BK437" s="39">
        <v>1</v>
      </c>
      <c r="BL437" s="39">
        <v>0</v>
      </c>
      <c r="BM437" s="39">
        <v>0</v>
      </c>
      <c r="BN437" s="39">
        <v>0</v>
      </c>
      <c r="BO437" s="39">
        <v>1</v>
      </c>
      <c r="BP437" s="39">
        <v>0</v>
      </c>
      <c r="BQ437" s="39">
        <v>0</v>
      </c>
      <c r="BR437" s="39">
        <v>0</v>
      </c>
      <c r="BS437" s="39">
        <v>0</v>
      </c>
      <c r="BT437" s="39">
        <v>0</v>
      </c>
      <c r="BU437" s="39">
        <v>0</v>
      </c>
      <c r="BV437" s="39">
        <v>0</v>
      </c>
      <c r="BW437" s="39">
        <v>0</v>
      </c>
      <c r="BX437" s="39">
        <v>1</v>
      </c>
      <c r="BY437" s="39">
        <v>0</v>
      </c>
      <c r="BZ437" s="39">
        <v>1</v>
      </c>
      <c r="CA437" s="39">
        <v>0</v>
      </c>
      <c r="CB437" s="39">
        <v>1</v>
      </c>
      <c r="CC437" s="39">
        <v>0.2</v>
      </c>
      <c r="CD437" s="39">
        <v>0.15</v>
      </c>
      <c r="CE437" s="39">
        <v>0.25</v>
      </c>
      <c r="CF437" s="39">
        <v>0.3</v>
      </c>
    </row>
    <row r="438" spans="1:84" x14ac:dyDescent="0.25">
      <c r="A438" s="31" t="str">
        <f t="shared" si="6"/>
        <v>ESC MUL 21 DE ABRIL5º ano5B18</v>
      </c>
      <c r="B438" s="31" t="s">
        <v>92</v>
      </c>
      <c r="C438" s="31" t="s">
        <v>366</v>
      </c>
      <c r="D438" s="31" t="s">
        <v>367</v>
      </c>
      <c r="E438" s="31" t="s">
        <v>217</v>
      </c>
      <c r="F438" s="31" t="s">
        <v>568</v>
      </c>
      <c r="G438" s="42">
        <v>15</v>
      </c>
      <c r="H438" s="42">
        <v>15</v>
      </c>
      <c r="I438" s="42">
        <v>15</v>
      </c>
      <c r="J438" s="42">
        <v>15</v>
      </c>
      <c r="K438" s="39">
        <v>0.2</v>
      </c>
      <c r="L438" s="39">
        <v>0.13</v>
      </c>
      <c r="M438" s="39">
        <v>0.33</v>
      </c>
      <c r="N438" s="39">
        <v>0.27</v>
      </c>
      <c r="O438" s="39">
        <v>0.67</v>
      </c>
      <c r="P438" s="39">
        <v>0.2</v>
      </c>
      <c r="Q438" s="39">
        <v>0.4</v>
      </c>
      <c r="R438" s="39">
        <v>0.13</v>
      </c>
      <c r="S438" s="39">
        <v>0.2</v>
      </c>
      <c r="T438" s="39">
        <v>0.13</v>
      </c>
      <c r="U438" s="39">
        <v>0.6</v>
      </c>
      <c r="V438" s="39">
        <v>0.27</v>
      </c>
      <c r="W438" s="39">
        <v>0.2</v>
      </c>
      <c r="X438" s="39">
        <v>0.53</v>
      </c>
      <c r="Y438" s="39">
        <v>0.47</v>
      </c>
      <c r="Z438" s="39">
        <v>0.2</v>
      </c>
      <c r="AA438" s="39">
        <v>0.6</v>
      </c>
      <c r="AB438" s="39">
        <v>0.27</v>
      </c>
      <c r="AC438" s="39">
        <v>0.27</v>
      </c>
      <c r="AD438" s="39">
        <v>0.6</v>
      </c>
      <c r="AE438" s="39">
        <v>0.6</v>
      </c>
      <c r="AF438" s="39">
        <v>0.67</v>
      </c>
      <c r="AG438" s="39">
        <v>0.27</v>
      </c>
      <c r="AH438" s="39">
        <v>0.13</v>
      </c>
      <c r="AI438" s="39">
        <v>0.4</v>
      </c>
      <c r="AJ438" s="39">
        <v>0.4</v>
      </c>
      <c r="AK438" s="39">
        <v>0.47</v>
      </c>
      <c r="AL438" s="39">
        <v>0.6</v>
      </c>
      <c r="AM438" s="39">
        <v>0.33</v>
      </c>
      <c r="AN438" s="39">
        <v>0.2</v>
      </c>
      <c r="AO438" s="39">
        <v>0.27</v>
      </c>
      <c r="AP438" s="39">
        <v>7.0000000000000007E-2</v>
      </c>
      <c r="AQ438" s="39">
        <v>0.6</v>
      </c>
      <c r="AR438" s="39">
        <v>0.47</v>
      </c>
      <c r="AS438" s="39">
        <v>0.2</v>
      </c>
      <c r="AT438" s="39">
        <v>7.0000000000000007E-2</v>
      </c>
      <c r="AU438" s="39">
        <v>7.0000000000000007E-2</v>
      </c>
      <c r="AV438" s="39">
        <v>0.4</v>
      </c>
      <c r="AW438" s="39">
        <v>0.27</v>
      </c>
      <c r="AX438" s="39">
        <v>0.27</v>
      </c>
      <c r="AY438" s="39">
        <v>0.2</v>
      </c>
      <c r="AZ438" s="39">
        <v>0.2</v>
      </c>
      <c r="BA438" s="39">
        <v>7.0000000000000007E-2</v>
      </c>
      <c r="BB438" s="39">
        <v>0.6</v>
      </c>
      <c r="BC438" s="39">
        <v>0.53</v>
      </c>
      <c r="BD438" s="39">
        <v>0.27</v>
      </c>
      <c r="BE438" s="39">
        <v>0.73</v>
      </c>
      <c r="BF438" s="39">
        <v>0.47</v>
      </c>
      <c r="BG438" s="39">
        <v>0.33</v>
      </c>
      <c r="BH438" s="39">
        <v>0.33</v>
      </c>
      <c r="BI438" s="39">
        <v>0.47</v>
      </c>
      <c r="BJ438" s="39">
        <v>7.0000000000000007E-2</v>
      </c>
      <c r="BK438" s="39">
        <v>0.47</v>
      </c>
      <c r="BL438" s="39">
        <v>0.67</v>
      </c>
      <c r="BM438" s="39">
        <v>0.73</v>
      </c>
      <c r="BN438" s="39">
        <v>0.27</v>
      </c>
      <c r="BO438" s="39">
        <v>0.2</v>
      </c>
      <c r="BP438" s="39">
        <v>0.73</v>
      </c>
      <c r="BQ438" s="39">
        <v>0.6</v>
      </c>
      <c r="BR438" s="39">
        <v>0.27</v>
      </c>
      <c r="BS438" s="39">
        <v>0.2</v>
      </c>
      <c r="BT438" s="39">
        <v>0.27</v>
      </c>
      <c r="BU438" s="39">
        <v>0.47</v>
      </c>
      <c r="BV438" s="39">
        <v>0.2</v>
      </c>
      <c r="BW438" s="39">
        <v>0.13</v>
      </c>
      <c r="BX438" s="39">
        <v>0.13</v>
      </c>
      <c r="BY438" s="39">
        <v>0.4</v>
      </c>
      <c r="BZ438" s="39">
        <v>0.33</v>
      </c>
      <c r="CA438" s="39">
        <v>0.2</v>
      </c>
      <c r="CB438" s="39">
        <v>0.47</v>
      </c>
      <c r="CC438" s="39">
        <v>0.33</v>
      </c>
      <c r="CD438" s="39">
        <v>0.34</v>
      </c>
      <c r="CE438" s="39">
        <v>0.41</v>
      </c>
      <c r="CF438" s="39">
        <v>0.28000000000000003</v>
      </c>
    </row>
    <row r="439" spans="1:84" x14ac:dyDescent="0.25">
      <c r="A439" s="31" t="str">
        <f t="shared" si="6"/>
        <v>ESC MUL STO ANTONIO5º ano5º A Vespertino</v>
      </c>
      <c r="B439" s="31" t="s">
        <v>92</v>
      </c>
      <c r="C439" s="31" t="s">
        <v>366</v>
      </c>
      <c r="D439" s="31" t="s">
        <v>369</v>
      </c>
      <c r="E439" s="31" t="s">
        <v>217</v>
      </c>
      <c r="F439" s="31" t="s">
        <v>569</v>
      </c>
      <c r="G439" s="42">
        <v>8</v>
      </c>
      <c r="H439" s="42">
        <v>8</v>
      </c>
      <c r="I439" s="42">
        <v>8</v>
      </c>
      <c r="J439" s="42">
        <v>8</v>
      </c>
      <c r="K439" s="39">
        <v>0.13</v>
      </c>
      <c r="L439" s="39">
        <v>0.13</v>
      </c>
      <c r="M439" s="39">
        <v>0.25</v>
      </c>
      <c r="N439" s="39">
        <v>0.25</v>
      </c>
      <c r="O439" s="39">
        <v>0.5</v>
      </c>
      <c r="P439" s="39">
        <v>0.25</v>
      </c>
      <c r="Q439" s="39">
        <v>0.5</v>
      </c>
      <c r="R439" s="39">
        <v>0.13</v>
      </c>
      <c r="S439" s="39">
        <v>0.13</v>
      </c>
      <c r="T439" s="39">
        <v>0.38</v>
      </c>
      <c r="U439" s="39">
        <v>0.5</v>
      </c>
      <c r="V439" s="39">
        <v>0.13</v>
      </c>
      <c r="W439" s="39">
        <v>0</v>
      </c>
      <c r="X439" s="39">
        <v>0.25</v>
      </c>
      <c r="Y439" s="39">
        <v>0.38</v>
      </c>
      <c r="Z439" s="39">
        <v>0.5</v>
      </c>
      <c r="AA439" s="39">
        <v>0.63</v>
      </c>
      <c r="AB439" s="39">
        <v>0.38</v>
      </c>
      <c r="AC439" s="39">
        <v>0.13</v>
      </c>
      <c r="AD439" s="39">
        <v>0.38</v>
      </c>
      <c r="AE439" s="39">
        <v>0.25</v>
      </c>
      <c r="AF439" s="39">
        <v>0.5</v>
      </c>
      <c r="AG439" s="39">
        <v>0.25</v>
      </c>
      <c r="AH439" s="39">
        <v>0.13</v>
      </c>
      <c r="AI439" s="39">
        <v>0.25</v>
      </c>
      <c r="AJ439" s="39">
        <v>0.38</v>
      </c>
      <c r="AK439" s="39">
        <v>0</v>
      </c>
      <c r="AL439" s="39">
        <v>0.13</v>
      </c>
      <c r="AM439" s="39">
        <v>0.38</v>
      </c>
      <c r="AN439" s="39">
        <v>0.13</v>
      </c>
      <c r="AO439" s="39">
        <v>0.25</v>
      </c>
      <c r="AP439" s="39">
        <v>0.13</v>
      </c>
      <c r="AQ439" s="39">
        <v>0.25</v>
      </c>
      <c r="AR439" s="39">
        <v>0.5</v>
      </c>
      <c r="AS439" s="39">
        <v>0.5</v>
      </c>
      <c r="AT439" s="39">
        <v>0.13</v>
      </c>
      <c r="AU439" s="39">
        <v>0.13</v>
      </c>
      <c r="AV439" s="39">
        <v>0.13</v>
      </c>
      <c r="AW439" s="39">
        <v>0.13</v>
      </c>
      <c r="AX439" s="39">
        <v>0.38</v>
      </c>
      <c r="AY439" s="39">
        <v>0.25</v>
      </c>
      <c r="AZ439" s="39">
        <v>0.5</v>
      </c>
      <c r="BA439" s="39">
        <v>0.13</v>
      </c>
      <c r="BB439" s="39">
        <v>0.75</v>
      </c>
      <c r="BC439" s="39">
        <v>0.13</v>
      </c>
      <c r="BD439" s="39">
        <v>0.63</v>
      </c>
      <c r="BE439" s="39">
        <v>0.75</v>
      </c>
      <c r="BF439" s="39">
        <v>0.13</v>
      </c>
      <c r="BG439" s="39">
        <v>0.13</v>
      </c>
      <c r="BH439" s="39">
        <v>0.13</v>
      </c>
      <c r="BI439" s="39">
        <v>0.5</v>
      </c>
      <c r="BJ439" s="39">
        <v>0.25</v>
      </c>
      <c r="BK439" s="39">
        <v>0.13</v>
      </c>
      <c r="BL439" s="39">
        <v>0.13</v>
      </c>
      <c r="BM439" s="39">
        <v>0.5</v>
      </c>
      <c r="BN439" s="39">
        <v>0.38</v>
      </c>
      <c r="BO439" s="39">
        <v>0.25</v>
      </c>
      <c r="BP439" s="39">
        <v>0.38</v>
      </c>
      <c r="BQ439" s="39">
        <v>0.25</v>
      </c>
      <c r="BR439" s="39">
        <v>0.38</v>
      </c>
      <c r="BS439" s="39">
        <v>0.25</v>
      </c>
      <c r="BT439" s="39">
        <v>0.38</v>
      </c>
      <c r="BU439" s="39">
        <v>0.63</v>
      </c>
      <c r="BV439" s="39">
        <v>0.75</v>
      </c>
      <c r="BW439" s="39">
        <v>0.25</v>
      </c>
      <c r="BX439" s="39">
        <v>0.13</v>
      </c>
      <c r="BY439" s="39">
        <v>0.25</v>
      </c>
      <c r="BZ439" s="39">
        <v>0.13</v>
      </c>
      <c r="CA439" s="39">
        <v>0</v>
      </c>
      <c r="CB439" s="39">
        <v>0.38</v>
      </c>
      <c r="CC439" s="39">
        <v>0.28999999999999998</v>
      </c>
      <c r="CD439" s="39">
        <v>0.24</v>
      </c>
      <c r="CE439" s="39">
        <v>0.33</v>
      </c>
      <c r="CF439" s="39">
        <v>0.31</v>
      </c>
    </row>
    <row r="440" spans="1:84" x14ac:dyDescent="0.25">
      <c r="A440" s="31" t="str">
        <f t="shared" si="6"/>
        <v>ESCOLA MUNICIPAL MESTRE FRANCISCO RIBEIRO5º ano52.01 EF - 5º ANO - MAT - ID: 788</v>
      </c>
      <c r="B440" s="31" t="s">
        <v>280</v>
      </c>
      <c r="C440" s="31" t="s">
        <v>590</v>
      </c>
      <c r="D440" s="31" t="s">
        <v>510</v>
      </c>
      <c r="E440" s="31" t="s">
        <v>217</v>
      </c>
      <c r="F440" s="31" t="s">
        <v>570</v>
      </c>
      <c r="G440" s="42">
        <v>5</v>
      </c>
      <c r="H440" s="42">
        <v>5</v>
      </c>
      <c r="I440" s="42">
        <v>5</v>
      </c>
      <c r="J440" s="42">
        <v>5</v>
      </c>
      <c r="K440" s="39">
        <v>0.2</v>
      </c>
      <c r="L440" s="39">
        <v>0.4</v>
      </c>
      <c r="M440" s="39">
        <v>0.4</v>
      </c>
      <c r="N440" s="39">
        <v>0.2</v>
      </c>
      <c r="O440" s="39">
        <v>0.6</v>
      </c>
      <c r="P440" s="39">
        <v>0.2</v>
      </c>
      <c r="Q440" s="39">
        <v>0.4</v>
      </c>
      <c r="R440" s="39">
        <v>0</v>
      </c>
      <c r="S440" s="39">
        <v>0</v>
      </c>
      <c r="T440" s="39">
        <v>0.4</v>
      </c>
      <c r="U440" s="39">
        <v>1</v>
      </c>
      <c r="V440" s="39">
        <v>0.6</v>
      </c>
      <c r="W440" s="39">
        <v>0.2</v>
      </c>
      <c r="X440" s="39">
        <v>0.2</v>
      </c>
      <c r="Y440" s="39">
        <v>0.4</v>
      </c>
      <c r="Z440" s="39">
        <v>0.4</v>
      </c>
      <c r="AA440" s="39">
        <v>0.2</v>
      </c>
      <c r="AB440" s="39">
        <v>0</v>
      </c>
      <c r="AC440" s="39">
        <v>0.2</v>
      </c>
      <c r="AD440" s="39">
        <v>0.8</v>
      </c>
      <c r="AE440" s="39">
        <v>0.8</v>
      </c>
      <c r="AF440" s="39">
        <v>0.6</v>
      </c>
      <c r="AG440" s="39">
        <v>0.2</v>
      </c>
      <c r="AH440" s="39">
        <v>0</v>
      </c>
      <c r="AI440" s="39">
        <v>0.2</v>
      </c>
      <c r="AJ440" s="39">
        <v>0</v>
      </c>
      <c r="AK440" s="39">
        <v>0.2</v>
      </c>
      <c r="AL440" s="39">
        <v>0.6</v>
      </c>
      <c r="AM440" s="39">
        <v>1</v>
      </c>
      <c r="AN440" s="39">
        <v>0.4</v>
      </c>
      <c r="AO440" s="39">
        <v>0.2</v>
      </c>
      <c r="AP440" s="39">
        <v>0</v>
      </c>
      <c r="AQ440" s="39">
        <v>1</v>
      </c>
      <c r="AR440" s="39">
        <v>0.4</v>
      </c>
      <c r="AS440" s="39">
        <v>1</v>
      </c>
      <c r="AT440" s="39">
        <v>0</v>
      </c>
      <c r="AU440" s="39">
        <v>0.4</v>
      </c>
      <c r="AV440" s="39">
        <v>0.2</v>
      </c>
      <c r="AW440" s="39">
        <v>0</v>
      </c>
      <c r="AX440" s="39">
        <v>0.4</v>
      </c>
      <c r="AY440" s="39">
        <v>0</v>
      </c>
      <c r="AZ440" s="39">
        <v>0.4</v>
      </c>
      <c r="BA440" s="39">
        <v>0.2</v>
      </c>
      <c r="BB440" s="39">
        <v>0.6</v>
      </c>
      <c r="BC440" s="39">
        <v>0</v>
      </c>
      <c r="BD440" s="39">
        <v>0.6</v>
      </c>
      <c r="BE440" s="39">
        <v>0.8</v>
      </c>
      <c r="BF440" s="39">
        <v>0.4</v>
      </c>
      <c r="BG440" s="39">
        <v>0.4</v>
      </c>
      <c r="BH440" s="39">
        <v>0.2</v>
      </c>
      <c r="BI440" s="39">
        <v>0.4</v>
      </c>
      <c r="BJ440" s="39">
        <v>0.2</v>
      </c>
      <c r="BK440" s="39">
        <v>0.2</v>
      </c>
      <c r="BL440" s="39">
        <v>0.2</v>
      </c>
      <c r="BM440" s="39">
        <v>0.4</v>
      </c>
      <c r="BN440" s="39">
        <v>0</v>
      </c>
      <c r="BO440" s="39">
        <v>0.2</v>
      </c>
      <c r="BP440" s="39">
        <v>0.8</v>
      </c>
      <c r="BQ440" s="39">
        <v>0.6</v>
      </c>
      <c r="BR440" s="39">
        <v>0.2</v>
      </c>
      <c r="BS440" s="39">
        <v>0.2</v>
      </c>
      <c r="BT440" s="39">
        <v>0.2</v>
      </c>
      <c r="BU440" s="39">
        <v>0.6</v>
      </c>
      <c r="BV440" s="39">
        <v>0</v>
      </c>
      <c r="BW440" s="39">
        <v>0.4</v>
      </c>
      <c r="BX440" s="39">
        <v>0.2</v>
      </c>
      <c r="BY440" s="39">
        <v>0.6</v>
      </c>
      <c r="BZ440" s="39">
        <v>0</v>
      </c>
      <c r="CA440" s="39">
        <v>0.2</v>
      </c>
      <c r="CB440" s="39">
        <v>0.4</v>
      </c>
      <c r="CC440" s="39">
        <v>0.34</v>
      </c>
      <c r="CD440" s="39">
        <v>0.38</v>
      </c>
      <c r="CE440" s="39">
        <v>0.34</v>
      </c>
      <c r="CF440" s="39">
        <v>0.28000000000000003</v>
      </c>
    </row>
    <row r="441" spans="1:84" x14ac:dyDescent="0.25">
      <c r="A441" s="31" t="str">
        <f t="shared" si="6"/>
        <v>ESCOLA MUNICIPAL PROFESSOR ANTONIO FARIAS5º anoB</v>
      </c>
      <c r="B441" s="31" t="s">
        <v>92</v>
      </c>
      <c r="C441" s="31" t="s">
        <v>611</v>
      </c>
      <c r="D441" s="31" t="s">
        <v>547</v>
      </c>
      <c r="E441" s="31" t="s">
        <v>217</v>
      </c>
      <c r="F441" s="31" t="s">
        <v>100</v>
      </c>
      <c r="G441" s="43">
        <v>27</v>
      </c>
      <c r="H441" s="43">
        <v>27</v>
      </c>
      <c r="I441" s="43">
        <v>27</v>
      </c>
      <c r="J441" s="43">
        <v>27</v>
      </c>
      <c r="K441" s="39">
        <v>0.04</v>
      </c>
      <c r="L441" s="39">
        <v>0.19</v>
      </c>
      <c r="M441" s="39">
        <v>0.33</v>
      </c>
      <c r="N441" s="39">
        <v>0.26</v>
      </c>
      <c r="O441" s="39">
        <v>0.26</v>
      </c>
      <c r="P441" s="39">
        <v>0.15</v>
      </c>
      <c r="Q441" s="39">
        <v>0.11</v>
      </c>
      <c r="R441" s="39">
        <v>0.33</v>
      </c>
      <c r="S441" s="39">
        <v>0.3</v>
      </c>
      <c r="T441" s="39">
        <v>0.48</v>
      </c>
      <c r="U441" s="39">
        <v>0.37</v>
      </c>
      <c r="V441" s="39">
        <v>0.37</v>
      </c>
      <c r="W441" s="39">
        <v>0.3</v>
      </c>
      <c r="X441" s="39">
        <v>0.59</v>
      </c>
      <c r="Y441" s="39">
        <v>0.56000000000000005</v>
      </c>
      <c r="Z441" s="39">
        <v>0.15</v>
      </c>
      <c r="AA441" s="39">
        <v>0.37</v>
      </c>
      <c r="AB441" s="39">
        <v>0.3</v>
      </c>
      <c r="AC441" s="39">
        <v>0.22</v>
      </c>
      <c r="AD441" s="39">
        <v>0.44</v>
      </c>
      <c r="AE441" s="39">
        <v>0.33</v>
      </c>
      <c r="AF441" s="39">
        <v>0.44</v>
      </c>
      <c r="AG441" s="39">
        <v>0.26</v>
      </c>
      <c r="AH441" s="39">
        <v>0.33</v>
      </c>
      <c r="AI441" s="39">
        <v>0.3</v>
      </c>
      <c r="AJ441" s="39">
        <v>0.59</v>
      </c>
      <c r="AK441" s="39">
        <v>0.48</v>
      </c>
      <c r="AL441" s="39">
        <v>0.33</v>
      </c>
      <c r="AM441" s="39">
        <v>0.44</v>
      </c>
      <c r="AN441" s="39">
        <v>0.26</v>
      </c>
      <c r="AO441" s="39">
        <v>0.22</v>
      </c>
      <c r="AP441" s="39">
        <v>0.19</v>
      </c>
      <c r="AQ441" s="39">
        <v>0.33</v>
      </c>
      <c r="AR441" s="39">
        <v>0.19</v>
      </c>
      <c r="AS441" s="39">
        <v>0.56000000000000005</v>
      </c>
      <c r="AT441" s="39">
        <v>0.22</v>
      </c>
      <c r="AU441" s="39">
        <v>0.37</v>
      </c>
      <c r="AV441" s="39">
        <v>0.37</v>
      </c>
      <c r="AW441" s="39">
        <v>0.19</v>
      </c>
      <c r="AX441" s="39">
        <v>0.33</v>
      </c>
      <c r="AY441" s="39">
        <v>0.19</v>
      </c>
      <c r="AZ441" s="39">
        <v>0.33</v>
      </c>
      <c r="BA441" s="39">
        <v>0.26</v>
      </c>
      <c r="BB441" s="39">
        <v>0.52</v>
      </c>
      <c r="BC441" s="39">
        <v>0.26</v>
      </c>
      <c r="BD441" s="39">
        <v>0.41</v>
      </c>
      <c r="BE441" s="39">
        <v>0.52</v>
      </c>
      <c r="BF441" s="39">
        <v>0.3</v>
      </c>
      <c r="BG441" s="39">
        <v>0.33</v>
      </c>
      <c r="BH441" s="39">
        <v>0.11</v>
      </c>
      <c r="BI441" s="39">
        <v>0.33</v>
      </c>
      <c r="BJ441" s="39">
        <v>0.33</v>
      </c>
      <c r="BK441" s="39">
        <v>0.52</v>
      </c>
      <c r="BL441" s="39">
        <v>0.56000000000000005</v>
      </c>
      <c r="BM441" s="39">
        <v>0.44</v>
      </c>
      <c r="BN441" s="39">
        <v>0.19</v>
      </c>
      <c r="BO441" s="39">
        <v>0.15</v>
      </c>
      <c r="BP441" s="39">
        <v>0.67</v>
      </c>
      <c r="BQ441" s="39">
        <v>0.48</v>
      </c>
      <c r="BR441" s="39">
        <v>0.33</v>
      </c>
      <c r="BS441" s="39">
        <v>0.3</v>
      </c>
      <c r="BT441" s="39">
        <v>0.19</v>
      </c>
      <c r="BU441" s="39">
        <v>0.48</v>
      </c>
      <c r="BV441" s="39">
        <v>0.19</v>
      </c>
      <c r="BW441" s="39">
        <v>0.19</v>
      </c>
      <c r="BX441" s="39">
        <v>0.22</v>
      </c>
      <c r="BY441" s="39">
        <v>0.52</v>
      </c>
      <c r="BZ441" s="39">
        <v>0.3</v>
      </c>
      <c r="CA441" s="39">
        <v>0.3</v>
      </c>
      <c r="CB441" s="39">
        <v>0.3</v>
      </c>
      <c r="CC441" s="39">
        <v>0.31</v>
      </c>
      <c r="CD441" s="39">
        <v>0.34</v>
      </c>
      <c r="CE441" s="39">
        <v>0.36</v>
      </c>
      <c r="CF441" s="39">
        <v>0.3</v>
      </c>
    </row>
    <row r="442" spans="1:84" x14ac:dyDescent="0.25">
      <c r="A442" s="31" t="str">
        <f t="shared" si="6"/>
        <v>ESCOLA MUNICIPAL HORACIO JOSE RODRIGUES5º ano5º Ano 05</v>
      </c>
      <c r="B442" s="31" t="s">
        <v>307</v>
      </c>
      <c r="C442" s="31" t="s">
        <v>597</v>
      </c>
      <c r="D442" s="31" t="s">
        <v>571</v>
      </c>
      <c r="E442" s="31" t="s">
        <v>217</v>
      </c>
      <c r="F442" s="31" t="s">
        <v>572</v>
      </c>
      <c r="G442" s="43">
        <v>13</v>
      </c>
      <c r="H442" s="43">
        <v>13</v>
      </c>
      <c r="I442" s="43">
        <v>12</v>
      </c>
      <c r="J442" s="43">
        <v>12</v>
      </c>
      <c r="K442" s="39">
        <v>0.15</v>
      </c>
      <c r="L442" s="39">
        <v>0.15</v>
      </c>
      <c r="M442" s="39">
        <v>0.23</v>
      </c>
      <c r="N442" s="39">
        <v>0.31</v>
      </c>
      <c r="O442" s="39">
        <v>0.31</v>
      </c>
      <c r="P442" s="39">
        <v>0.15</v>
      </c>
      <c r="Q442" s="39">
        <v>0.15</v>
      </c>
      <c r="R442" s="39">
        <v>0.08</v>
      </c>
      <c r="S442" s="39">
        <v>0.31</v>
      </c>
      <c r="T442" s="39">
        <v>0.46</v>
      </c>
      <c r="U442" s="39">
        <v>0.54</v>
      </c>
      <c r="V442" s="39">
        <v>0.23</v>
      </c>
      <c r="W442" s="39">
        <v>0.23</v>
      </c>
      <c r="X442" s="39">
        <v>0.23</v>
      </c>
      <c r="Y442" s="39">
        <v>0.46</v>
      </c>
      <c r="Z442" s="39">
        <v>0.23</v>
      </c>
      <c r="AA442" s="39">
        <v>0.46</v>
      </c>
      <c r="AB442" s="39">
        <v>0.38</v>
      </c>
      <c r="AC442" s="39">
        <v>0.31</v>
      </c>
      <c r="AD442" s="39">
        <v>0.62</v>
      </c>
      <c r="AE442" s="39">
        <v>0.46</v>
      </c>
      <c r="AF442" s="39">
        <v>0.46</v>
      </c>
      <c r="AG442" s="39">
        <v>0.38</v>
      </c>
      <c r="AH442" s="39">
        <v>0.23</v>
      </c>
      <c r="AI442" s="39">
        <v>0.46</v>
      </c>
      <c r="AJ442" s="39">
        <v>0.15</v>
      </c>
      <c r="AK442" s="39">
        <v>0.23</v>
      </c>
      <c r="AL442" s="39">
        <v>0.38</v>
      </c>
      <c r="AM442" s="39">
        <v>0.54</v>
      </c>
      <c r="AN442" s="39">
        <v>0.23</v>
      </c>
      <c r="AO442" s="39">
        <v>0.31</v>
      </c>
      <c r="AP442" s="39">
        <v>0.15</v>
      </c>
      <c r="AQ442" s="39">
        <v>0.31</v>
      </c>
      <c r="AR442" s="39">
        <v>0.08</v>
      </c>
      <c r="AS442" s="39">
        <v>0.54</v>
      </c>
      <c r="AT442" s="39">
        <v>0.08</v>
      </c>
      <c r="AU442" s="39">
        <v>0.23</v>
      </c>
      <c r="AV442" s="39">
        <v>0.23</v>
      </c>
      <c r="AW442" s="39">
        <v>0.15</v>
      </c>
      <c r="AX442" s="39">
        <v>0.23</v>
      </c>
      <c r="AY442" s="39">
        <v>0</v>
      </c>
      <c r="AZ442" s="39">
        <v>0.23</v>
      </c>
      <c r="BA442" s="39">
        <v>0.15</v>
      </c>
      <c r="BB442" s="39">
        <v>0.69</v>
      </c>
      <c r="BC442" s="39">
        <v>0.46</v>
      </c>
      <c r="BD442" s="39">
        <v>0.54</v>
      </c>
      <c r="BE442" s="39">
        <v>0.46</v>
      </c>
      <c r="BF442" s="39">
        <v>0.46</v>
      </c>
      <c r="BG442" s="39">
        <v>0.15</v>
      </c>
      <c r="BH442" s="39">
        <v>0.08</v>
      </c>
      <c r="BI442" s="39">
        <v>0.62</v>
      </c>
      <c r="BJ442" s="39">
        <v>0.23</v>
      </c>
      <c r="BK442" s="39">
        <v>0.38</v>
      </c>
      <c r="BL442" s="39">
        <v>0.38</v>
      </c>
      <c r="BM442" s="39">
        <v>0.31</v>
      </c>
      <c r="BN442" s="39">
        <v>0.38</v>
      </c>
      <c r="BO442" s="39">
        <v>0.31</v>
      </c>
      <c r="BP442" s="39">
        <v>0.85</v>
      </c>
      <c r="BQ442" s="39">
        <v>0.23</v>
      </c>
      <c r="BR442" s="39">
        <v>0.23</v>
      </c>
      <c r="BS442" s="39">
        <v>0.46</v>
      </c>
      <c r="BT442" s="39">
        <v>0.15</v>
      </c>
      <c r="BU442" s="39">
        <v>0.46</v>
      </c>
      <c r="BV442" s="39">
        <v>0.31</v>
      </c>
      <c r="BW442" s="39">
        <v>0.15</v>
      </c>
      <c r="BX442" s="39">
        <v>0.15</v>
      </c>
      <c r="BY442" s="39">
        <v>0.08</v>
      </c>
      <c r="BZ442" s="39">
        <v>0.08</v>
      </c>
      <c r="CA442" s="39">
        <v>0.23</v>
      </c>
      <c r="CB442" s="39">
        <v>0.23</v>
      </c>
      <c r="CC442" s="39">
        <v>0.3</v>
      </c>
      <c r="CD442" s="39">
        <v>0.28999999999999998</v>
      </c>
      <c r="CE442" s="39">
        <v>0.36</v>
      </c>
      <c r="CF442" s="39">
        <v>0.23</v>
      </c>
    </row>
    <row r="443" spans="1:84" x14ac:dyDescent="0.25">
      <c r="A443" s="31" t="str">
        <f t="shared" si="6"/>
        <v>ESCOLA MUNICIPAL NOSSA SENHORA DA CONSOLACAO5º anoconsolaçãoA</v>
      </c>
      <c r="B443" s="31" t="s">
        <v>166</v>
      </c>
      <c r="C443" s="31" t="s">
        <v>204</v>
      </c>
      <c r="D443" s="31" t="s">
        <v>208</v>
      </c>
      <c r="E443" s="31" t="s">
        <v>217</v>
      </c>
      <c r="F443" s="31" t="s">
        <v>573</v>
      </c>
      <c r="G443" s="42">
        <v>11</v>
      </c>
      <c r="H443" s="42">
        <v>11</v>
      </c>
      <c r="I443" s="42">
        <v>11</v>
      </c>
      <c r="J443" s="42">
        <v>11</v>
      </c>
      <c r="K443" s="39">
        <v>1</v>
      </c>
      <c r="L443" s="39">
        <v>0.91</v>
      </c>
      <c r="M443" s="39">
        <v>0</v>
      </c>
      <c r="N443" s="39">
        <v>0</v>
      </c>
      <c r="O443" s="39">
        <v>1</v>
      </c>
      <c r="P443" s="39">
        <v>1</v>
      </c>
      <c r="Q443" s="39">
        <v>1</v>
      </c>
      <c r="R443" s="39">
        <v>0.91</v>
      </c>
      <c r="S443" s="39">
        <v>0.91</v>
      </c>
      <c r="T443" s="39">
        <v>0.82</v>
      </c>
      <c r="U443" s="39">
        <v>0.73</v>
      </c>
      <c r="V443" s="39">
        <v>1</v>
      </c>
      <c r="W443" s="39">
        <v>1</v>
      </c>
      <c r="X443" s="39">
        <v>1</v>
      </c>
      <c r="Y443" s="39">
        <v>0.09</v>
      </c>
      <c r="Z443" s="39">
        <v>0.27</v>
      </c>
      <c r="AA443" s="39">
        <v>0</v>
      </c>
      <c r="AB443" s="39">
        <v>0.18</v>
      </c>
      <c r="AC443" s="39">
        <v>0</v>
      </c>
      <c r="AD443" s="39">
        <v>1</v>
      </c>
      <c r="AE443" s="39">
        <v>1</v>
      </c>
      <c r="AF443" s="39">
        <v>1</v>
      </c>
      <c r="AG443" s="39">
        <v>1</v>
      </c>
      <c r="AH443" s="39">
        <v>0</v>
      </c>
      <c r="AI443" s="39">
        <v>0</v>
      </c>
      <c r="AJ443" s="39">
        <v>0.91</v>
      </c>
      <c r="AK443" s="39">
        <v>1</v>
      </c>
      <c r="AL443" s="39">
        <v>0</v>
      </c>
      <c r="AM443" s="39">
        <v>1</v>
      </c>
      <c r="AN443" s="39">
        <v>0.82</v>
      </c>
      <c r="AO443" s="39">
        <v>0.09</v>
      </c>
      <c r="AP443" s="39">
        <v>0.73</v>
      </c>
      <c r="AQ443" s="39">
        <v>1</v>
      </c>
      <c r="AR443" s="39">
        <v>0.91</v>
      </c>
      <c r="AS443" s="39">
        <v>1</v>
      </c>
      <c r="AT443" s="39">
        <v>0.91</v>
      </c>
      <c r="AU443" s="39">
        <v>0.09</v>
      </c>
      <c r="AV443" s="39">
        <v>1</v>
      </c>
      <c r="AW443" s="39">
        <v>0.82</v>
      </c>
      <c r="AX443" s="39">
        <v>1</v>
      </c>
      <c r="AY443" s="39">
        <v>0.82</v>
      </c>
      <c r="AZ443" s="39">
        <v>0.09</v>
      </c>
      <c r="BA443" s="39">
        <v>0.91</v>
      </c>
      <c r="BB443" s="39">
        <v>0.91</v>
      </c>
      <c r="BC443" s="39">
        <v>0.91</v>
      </c>
      <c r="BD443" s="39">
        <v>0.82</v>
      </c>
      <c r="BE443" s="39">
        <v>0.82</v>
      </c>
      <c r="BF443" s="39">
        <v>0.73</v>
      </c>
      <c r="BG443" s="39">
        <v>0.82</v>
      </c>
      <c r="BH443" s="39">
        <v>0</v>
      </c>
      <c r="BI443" s="39">
        <v>0.91</v>
      </c>
      <c r="BJ443" s="39">
        <v>0</v>
      </c>
      <c r="BK443" s="39">
        <v>1</v>
      </c>
      <c r="BL443" s="39">
        <v>0.91</v>
      </c>
      <c r="BM443" s="39">
        <v>1</v>
      </c>
      <c r="BN443" s="39">
        <v>0</v>
      </c>
      <c r="BO443" s="39">
        <v>1</v>
      </c>
      <c r="BP443" s="39">
        <v>1</v>
      </c>
      <c r="BQ443" s="39">
        <v>1</v>
      </c>
      <c r="BR443" s="39">
        <v>1</v>
      </c>
      <c r="BS443" s="39">
        <v>0</v>
      </c>
      <c r="BT443" s="39">
        <v>0</v>
      </c>
      <c r="BU443" s="39">
        <v>1</v>
      </c>
      <c r="BV443" s="39">
        <v>0</v>
      </c>
      <c r="BW443" s="39">
        <v>0.18</v>
      </c>
      <c r="BX443" s="39">
        <v>0.09</v>
      </c>
      <c r="BY443" s="39">
        <v>1</v>
      </c>
      <c r="BZ443" s="39">
        <v>0.36</v>
      </c>
      <c r="CA443" s="39">
        <v>0</v>
      </c>
      <c r="CB443" s="39">
        <v>0.18</v>
      </c>
      <c r="CC443" s="39">
        <v>0.64</v>
      </c>
      <c r="CD443" s="39">
        <v>0.71</v>
      </c>
      <c r="CE443" s="39">
        <v>0.73</v>
      </c>
      <c r="CF443" s="39">
        <v>0.28000000000000003</v>
      </c>
    </row>
    <row r="444" spans="1:84" x14ac:dyDescent="0.25">
      <c r="A444" s="31" t="str">
        <f t="shared" si="6"/>
        <v>ESCOLA MUNICIPAL MESTRE FRANCISCO RIBEIRO5º ano52.01 EF - 5º ANO - VESP - ID: 789</v>
      </c>
      <c r="B444" s="31" t="s">
        <v>280</v>
      </c>
      <c r="C444" s="31" t="s">
        <v>590</v>
      </c>
      <c r="D444" s="31" t="s">
        <v>510</v>
      </c>
      <c r="E444" s="31" t="s">
        <v>217</v>
      </c>
      <c r="F444" s="31" t="s">
        <v>574</v>
      </c>
      <c r="G444" s="42">
        <v>13</v>
      </c>
      <c r="H444" s="42">
        <v>13</v>
      </c>
      <c r="I444" s="42">
        <v>13</v>
      </c>
      <c r="J444" s="42">
        <v>13</v>
      </c>
      <c r="K444" s="39">
        <v>0.08</v>
      </c>
      <c r="L444" s="39">
        <v>0.15</v>
      </c>
      <c r="M444" s="39">
        <v>0.23</v>
      </c>
      <c r="N444" s="39">
        <v>0.08</v>
      </c>
      <c r="O444" s="39">
        <v>0.46</v>
      </c>
      <c r="P444" s="39">
        <v>0.08</v>
      </c>
      <c r="Q444" s="39">
        <v>0.31</v>
      </c>
      <c r="R444" s="39">
        <v>0.31</v>
      </c>
      <c r="S444" s="39">
        <v>0.15</v>
      </c>
      <c r="T444" s="39">
        <v>0.23</v>
      </c>
      <c r="U444" s="39">
        <v>0.38</v>
      </c>
      <c r="V444" s="39">
        <v>0.23</v>
      </c>
      <c r="W444" s="39">
        <v>0.38</v>
      </c>
      <c r="X444" s="39">
        <v>0.23</v>
      </c>
      <c r="Y444" s="39">
        <v>0.54</v>
      </c>
      <c r="Z444" s="39">
        <v>0.23</v>
      </c>
      <c r="AA444" s="39">
        <v>0.38</v>
      </c>
      <c r="AB444" s="39">
        <v>0.23</v>
      </c>
      <c r="AC444" s="39">
        <v>0.15</v>
      </c>
      <c r="AD444" s="39">
        <v>0.46</v>
      </c>
      <c r="AE444" s="39">
        <v>0.85</v>
      </c>
      <c r="AF444" s="39">
        <v>0.54</v>
      </c>
      <c r="AG444" s="39">
        <v>0.23</v>
      </c>
      <c r="AH444" s="39">
        <v>0.15</v>
      </c>
      <c r="AI444" s="39">
        <v>0.15</v>
      </c>
      <c r="AJ444" s="39">
        <v>0.23</v>
      </c>
      <c r="AK444" s="39">
        <v>0.15</v>
      </c>
      <c r="AL444" s="39">
        <v>0.46</v>
      </c>
      <c r="AM444" s="39">
        <v>0.54</v>
      </c>
      <c r="AN444" s="39">
        <v>0.46</v>
      </c>
      <c r="AO444" s="39">
        <v>0.15</v>
      </c>
      <c r="AP444" s="39">
        <v>0.08</v>
      </c>
      <c r="AQ444" s="39">
        <v>0.69</v>
      </c>
      <c r="AR444" s="39">
        <v>0.46</v>
      </c>
      <c r="AS444" s="39">
        <v>0.85</v>
      </c>
      <c r="AT444" s="39">
        <v>0.23</v>
      </c>
      <c r="AU444" s="39">
        <v>0.15</v>
      </c>
      <c r="AV444" s="39">
        <v>0.23</v>
      </c>
      <c r="AW444" s="39">
        <v>0.46</v>
      </c>
      <c r="AX444" s="39">
        <v>0.38</v>
      </c>
      <c r="AY444" s="39">
        <v>0.23</v>
      </c>
      <c r="AZ444" s="39">
        <v>0.08</v>
      </c>
      <c r="BA444" s="39">
        <v>0.08</v>
      </c>
      <c r="BB444" s="39">
        <v>0.85</v>
      </c>
      <c r="BC444" s="39">
        <v>0.08</v>
      </c>
      <c r="BD444" s="39">
        <v>0.46</v>
      </c>
      <c r="BE444" s="39">
        <v>0.77</v>
      </c>
      <c r="BF444" s="39">
        <v>0.62</v>
      </c>
      <c r="BG444" s="39">
        <v>0</v>
      </c>
      <c r="BH444" s="39">
        <v>0.15</v>
      </c>
      <c r="BI444" s="39">
        <v>0.54</v>
      </c>
      <c r="BJ444" s="39">
        <v>0.38</v>
      </c>
      <c r="BK444" s="39">
        <v>0.46</v>
      </c>
      <c r="BL444" s="39">
        <v>0.62</v>
      </c>
      <c r="BM444" s="39">
        <v>0.62</v>
      </c>
      <c r="BN444" s="39">
        <v>0.23</v>
      </c>
      <c r="BO444" s="39">
        <v>0.38</v>
      </c>
      <c r="BP444" s="39">
        <v>0.77</v>
      </c>
      <c r="BQ444" s="39">
        <v>0.77</v>
      </c>
      <c r="BR444" s="39">
        <v>0.15</v>
      </c>
      <c r="BS444" s="39">
        <v>0.46</v>
      </c>
      <c r="BT444" s="39">
        <v>0.08</v>
      </c>
      <c r="BU444" s="39">
        <v>0.69</v>
      </c>
      <c r="BV444" s="39">
        <v>0.46</v>
      </c>
      <c r="BW444" s="39">
        <v>0.38</v>
      </c>
      <c r="BX444" s="39">
        <v>0.15</v>
      </c>
      <c r="BY444" s="39">
        <v>0.62</v>
      </c>
      <c r="BZ444" s="39">
        <v>0.23</v>
      </c>
      <c r="CA444" s="39">
        <v>0.23</v>
      </c>
      <c r="CB444" s="39">
        <v>0.31</v>
      </c>
      <c r="CC444" s="39">
        <v>0.27</v>
      </c>
      <c r="CD444" s="39">
        <v>0.37</v>
      </c>
      <c r="CE444" s="39">
        <v>0.41</v>
      </c>
      <c r="CF444" s="39">
        <v>0.36</v>
      </c>
    </row>
    <row r="445" spans="1:84" x14ac:dyDescent="0.25">
      <c r="A445" s="31" t="str">
        <f t="shared" si="6"/>
        <v>ESCOLA MUNICIPAL DEGRAUS DO SABER5º anoA</v>
      </c>
      <c r="B445" s="31" t="s">
        <v>307</v>
      </c>
      <c r="C445" s="31" t="s">
        <v>307</v>
      </c>
      <c r="D445" s="31" t="s">
        <v>358</v>
      </c>
      <c r="E445" s="31" t="s">
        <v>217</v>
      </c>
      <c r="F445" s="31" t="s">
        <v>87</v>
      </c>
      <c r="G445" s="42">
        <v>1</v>
      </c>
      <c r="H445" s="42">
        <v>1</v>
      </c>
      <c r="I445" s="42">
        <v>1</v>
      </c>
      <c r="J445" s="42">
        <v>1</v>
      </c>
      <c r="K445" s="39">
        <v>0</v>
      </c>
      <c r="L445" s="39">
        <v>0</v>
      </c>
      <c r="M445" s="39">
        <v>1</v>
      </c>
      <c r="N445" s="39">
        <v>0</v>
      </c>
      <c r="O445" s="39">
        <v>0</v>
      </c>
      <c r="P445" s="39">
        <v>0</v>
      </c>
      <c r="Q445" s="39">
        <v>1</v>
      </c>
      <c r="R445" s="39">
        <v>0</v>
      </c>
      <c r="S445" s="39">
        <v>0</v>
      </c>
      <c r="T445" s="39">
        <v>1</v>
      </c>
      <c r="U445" s="39">
        <v>1</v>
      </c>
      <c r="V445" s="39">
        <v>1</v>
      </c>
      <c r="W445" s="39">
        <v>1</v>
      </c>
      <c r="X445" s="39">
        <v>1</v>
      </c>
      <c r="Y445" s="39">
        <v>1</v>
      </c>
      <c r="Z445" s="39">
        <v>1</v>
      </c>
      <c r="AA445" s="39">
        <v>0</v>
      </c>
      <c r="AB445" s="39">
        <v>0</v>
      </c>
      <c r="AC445" s="39">
        <v>0</v>
      </c>
      <c r="AD445" s="39">
        <v>1</v>
      </c>
      <c r="AE445" s="39">
        <v>0</v>
      </c>
      <c r="AF445" s="39">
        <v>0</v>
      </c>
      <c r="AG445" s="39">
        <v>0</v>
      </c>
      <c r="AH445" s="39">
        <v>1</v>
      </c>
      <c r="AI445" s="39">
        <v>0</v>
      </c>
      <c r="AJ445" s="39">
        <v>1</v>
      </c>
      <c r="AK445" s="39">
        <v>0</v>
      </c>
      <c r="AL445" s="39">
        <v>1</v>
      </c>
      <c r="AM445" s="39">
        <v>1</v>
      </c>
      <c r="AN445" s="39">
        <v>1</v>
      </c>
      <c r="AO445" s="39">
        <v>0</v>
      </c>
      <c r="AP445" s="39">
        <v>0</v>
      </c>
      <c r="AQ445" s="39">
        <v>0</v>
      </c>
      <c r="AR445" s="39">
        <v>0</v>
      </c>
      <c r="AS445" s="39">
        <v>1</v>
      </c>
      <c r="AT445" s="39">
        <v>0</v>
      </c>
      <c r="AU445" s="39">
        <v>1</v>
      </c>
      <c r="AV445" s="39">
        <v>0</v>
      </c>
      <c r="AW445" s="39">
        <v>0</v>
      </c>
      <c r="AX445" s="39">
        <v>0</v>
      </c>
      <c r="AY445" s="39">
        <v>0</v>
      </c>
      <c r="AZ445" s="39">
        <v>0</v>
      </c>
      <c r="BA445" s="39">
        <v>0</v>
      </c>
      <c r="BB445" s="39">
        <v>1</v>
      </c>
      <c r="BC445" s="39">
        <v>1</v>
      </c>
      <c r="BD445" s="39">
        <v>1</v>
      </c>
      <c r="BE445" s="39">
        <v>0</v>
      </c>
      <c r="BF445" s="39">
        <v>1</v>
      </c>
      <c r="BG445" s="39">
        <v>1</v>
      </c>
      <c r="BH445" s="39">
        <v>0</v>
      </c>
      <c r="BI445" s="39">
        <v>0</v>
      </c>
      <c r="BJ445" s="39">
        <v>1</v>
      </c>
      <c r="BK445" s="39">
        <v>1</v>
      </c>
      <c r="BL445" s="39">
        <v>1</v>
      </c>
      <c r="BM445" s="39">
        <v>0</v>
      </c>
      <c r="BN445" s="39">
        <v>0</v>
      </c>
      <c r="BO445" s="39">
        <v>0</v>
      </c>
      <c r="BP445" s="39">
        <v>1</v>
      </c>
      <c r="BQ445" s="39">
        <v>1</v>
      </c>
      <c r="BR445" s="39">
        <v>1</v>
      </c>
      <c r="BS445" s="39">
        <v>0</v>
      </c>
      <c r="BT445" s="39">
        <v>0</v>
      </c>
      <c r="BU445" s="39">
        <v>1</v>
      </c>
      <c r="BV445" s="39">
        <v>0</v>
      </c>
      <c r="BW445" s="39">
        <v>0</v>
      </c>
      <c r="BX445" s="39">
        <v>0</v>
      </c>
      <c r="BY445" s="39">
        <v>0</v>
      </c>
      <c r="BZ445" s="39">
        <v>1</v>
      </c>
      <c r="CA445" s="39">
        <v>0</v>
      </c>
      <c r="CB445" s="39">
        <v>1</v>
      </c>
      <c r="CC445" s="39">
        <v>0.5</v>
      </c>
      <c r="CD445" s="39">
        <v>0.35</v>
      </c>
      <c r="CE445" s="39">
        <v>0.55000000000000004</v>
      </c>
      <c r="CF445" s="39">
        <v>0.3</v>
      </c>
    </row>
    <row r="446" spans="1:84" x14ac:dyDescent="0.25">
      <c r="A446" s="31" t="str">
        <f t="shared" si="6"/>
        <v>ESCOLA MUNICIPAL ALDENORA MENDES MASCARENHAS5º ano5º ano B</v>
      </c>
      <c r="B446" s="31" t="s">
        <v>280</v>
      </c>
      <c r="C446" s="31" t="s">
        <v>283</v>
      </c>
      <c r="D446" s="31" t="s">
        <v>284</v>
      </c>
      <c r="E446" s="31" t="s">
        <v>217</v>
      </c>
      <c r="F446" s="31" t="s">
        <v>575</v>
      </c>
      <c r="G446" s="42">
        <v>25</v>
      </c>
      <c r="H446" s="42">
        <v>25</v>
      </c>
      <c r="I446" s="42">
        <v>25</v>
      </c>
      <c r="J446" s="42">
        <v>25</v>
      </c>
      <c r="K446" s="39">
        <v>0.08</v>
      </c>
      <c r="L446" s="39">
        <v>0.08</v>
      </c>
      <c r="M446" s="39">
        <v>0.24</v>
      </c>
      <c r="N446" s="39">
        <v>0.12</v>
      </c>
      <c r="O446" s="39">
        <v>0.48</v>
      </c>
      <c r="P446" s="39">
        <v>0.04</v>
      </c>
      <c r="Q446" s="39">
        <v>0.24</v>
      </c>
      <c r="R446" s="39">
        <v>0.28000000000000003</v>
      </c>
      <c r="S446" s="39">
        <v>0.2</v>
      </c>
      <c r="T446" s="39">
        <v>0.32</v>
      </c>
      <c r="U446" s="39">
        <v>0.44</v>
      </c>
      <c r="V446" s="39">
        <v>0.08</v>
      </c>
      <c r="W446" s="39">
        <v>0.2</v>
      </c>
      <c r="X446" s="39">
        <v>0.32</v>
      </c>
      <c r="Y446" s="39">
        <v>0.36</v>
      </c>
      <c r="Z446" s="39">
        <v>0.24</v>
      </c>
      <c r="AA446" s="39">
        <v>0.24</v>
      </c>
      <c r="AB446" s="39">
        <v>0.08</v>
      </c>
      <c r="AC446" s="39">
        <v>0.32</v>
      </c>
      <c r="AD446" s="39">
        <v>0.52</v>
      </c>
      <c r="AE446" s="39">
        <v>0.4</v>
      </c>
      <c r="AF446" s="39">
        <v>0.36</v>
      </c>
      <c r="AG446" s="39">
        <v>0.2</v>
      </c>
      <c r="AH446" s="39">
        <v>0.04</v>
      </c>
      <c r="AI446" s="39">
        <v>0.32</v>
      </c>
      <c r="AJ446" s="39">
        <v>0.24</v>
      </c>
      <c r="AK446" s="39">
        <v>0.32</v>
      </c>
      <c r="AL446" s="39">
        <v>0.44</v>
      </c>
      <c r="AM446" s="39">
        <v>0.2</v>
      </c>
      <c r="AN446" s="39">
        <v>0.24</v>
      </c>
      <c r="AO446" s="39">
        <v>0.12</v>
      </c>
      <c r="AP446" s="39">
        <v>0.24</v>
      </c>
      <c r="AQ446" s="39">
        <v>0.4</v>
      </c>
      <c r="AR446" s="39">
        <v>0.32</v>
      </c>
      <c r="AS446" s="39">
        <v>0.36</v>
      </c>
      <c r="AT446" s="39">
        <v>0.12</v>
      </c>
      <c r="AU446" s="39">
        <v>0.28000000000000003</v>
      </c>
      <c r="AV446" s="39">
        <v>0.36</v>
      </c>
      <c r="AW446" s="39">
        <v>0.04</v>
      </c>
      <c r="AX446" s="39">
        <v>0.2</v>
      </c>
      <c r="AY446" s="39">
        <v>0.2</v>
      </c>
      <c r="AZ446" s="39">
        <v>0.28000000000000003</v>
      </c>
      <c r="BA446" s="39">
        <v>0.16</v>
      </c>
      <c r="BB446" s="39">
        <v>0.56000000000000005</v>
      </c>
      <c r="BC446" s="39">
        <v>0.36</v>
      </c>
      <c r="BD446" s="39">
        <v>0.36</v>
      </c>
      <c r="BE446" s="39">
        <v>0.56000000000000005</v>
      </c>
      <c r="BF446" s="39">
        <v>0.2</v>
      </c>
      <c r="BG446" s="39">
        <v>0.16</v>
      </c>
      <c r="BH446" s="39">
        <v>0.2</v>
      </c>
      <c r="BI446" s="39">
        <v>0.6</v>
      </c>
      <c r="BJ446" s="39">
        <v>0.24</v>
      </c>
      <c r="BK446" s="39">
        <v>0.36</v>
      </c>
      <c r="BL446" s="39">
        <v>0.4</v>
      </c>
      <c r="BM446" s="39">
        <v>0.48</v>
      </c>
      <c r="BN446" s="39">
        <v>0.12</v>
      </c>
      <c r="BO446" s="39">
        <v>0.16</v>
      </c>
      <c r="BP446" s="39">
        <v>0.48</v>
      </c>
      <c r="BQ446" s="39">
        <v>0.36</v>
      </c>
      <c r="BR446" s="39">
        <v>0.08</v>
      </c>
      <c r="BS446" s="39">
        <v>0.2</v>
      </c>
      <c r="BT446" s="39">
        <v>0.12</v>
      </c>
      <c r="BU446" s="39">
        <v>0.56000000000000005</v>
      </c>
      <c r="BV446" s="39">
        <v>0.32</v>
      </c>
      <c r="BW446" s="39">
        <v>0.28000000000000003</v>
      </c>
      <c r="BX446" s="39">
        <v>0.2</v>
      </c>
      <c r="BY446" s="39">
        <v>0.2</v>
      </c>
      <c r="BZ446" s="39">
        <v>0.28000000000000003</v>
      </c>
      <c r="CA446" s="39">
        <v>0.16</v>
      </c>
      <c r="CB446" s="39">
        <v>0.16</v>
      </c>
      <c r="CC446" s="39">
        <v>0.24</v>
      </c>
      <c r="CD446" s="39">
        <v>0.26</v>
      </c>
      <c r="CE446" s="39">
        <v>0.32</v>
      </c>
      <c r="CF446" s="39">
        <v>0.25</v>
      </c>
    </row>
    <row r="447" spans="1:84" x14ac:dyDescent="0.25">
      <c r="A447" s="31" t="str">
        <f t="shared" si="6"/>
        <v>ESC MUNICIPAL SEBASTIAO MOURAO5º ano52.01</v>
      </c>
      <c r="B447" s="31" t="s">
        <v>318</v>
      </c>
      <c r="C447" s="31" t="s">
        <v>592</v>
      </c>
      <c r="D447" s="31" t="s">
        <v>463</v>
      </c>
      <c r="E447" s="31" t="s">
        <v>217</v>
      </c>
      <c r="F447" s="31" t="s">
        <v>312</v>
      </c>
      <c r="G447" s="42">
        <v>8</v>
      </c>
      <c r="H447" s="42">
        <v>8</v>
      </c>
      <c r="I447" s="42">
        <v>8</v>
      </c>
      <c r="J447" s="42">
        <v>8</v>
      </c>
      <c r="K447" s="39">
        <v>0</v>
      </c>
      <c r="L447" s="39">
        <v>0</v>
      </c>
      <c r="M447" s="39">
        <v>0.25</v>
      </c>
      <c r="N447" s="39">
        <v>0.13</v>
      </c>
      <c r="O447" s="39">
        <v>0.13</v>
      </c>
      <c r="P447" s="39">
        <v>0.13</v>
      </c>
      <c r="Q447" s="39">
        <v>0</v>
      </c>
      <c r="R447" s="39">
        <v>0.25</v>
      </c>
      <c r="S447" s="39">
        <v>0.38</v>
      </c>
      <c r="T447" s="39">
        <v>0.5</v>
      </c>
      <c r="U447" s="39">
        <v>0.25</v>
      </c>
      <c r="V447" s="39">
        <v>0.5</v>
      </c>
      <c r="W447" s="39">
        <v>0.38</v>
      </c>
      <c r="X447" s="39">
        <v>0.38</v>
      </c>
      <c r="Y447" s="39">
        <v>0.38</v>
      </c>
      <c r="Z447" s="39">
        <v>0.38</v>
      </c>
      <c r="AA447" s="39">
        <v>0.38</v>
      </c>
      <c r="AB447" s="39">
        <v>0.13</v>
      </c>
      <c r="AC447" s="39">
        <v>0.38</v>
      </c>
      <c r="AD447" s="39">
        <v>0.63</v>
      </c>
      <c r="AE447" s="39">
        <v>0.5</v>
      </c>
      <c r="AF447" s="39">
        <v>0.63</v>
      </c>
      <c r="AG447" s="39">
        <v>0.13</v>
      </c>
      <c r="AH447" s="39">
        <v>0.25</v>
      </c>
      <c r="AI447" s="39">
        <v>0</v>
      </c>
      <c r="AJ447" s="39">
        <v>0.5</v>
      </c>
      <c r="AK447" s="39">
        <v>0.5</v>
      </c>
      <c r="AL447" s="39">
        <v>0.38</v>
      </c>
      <c r="AM447" s="39">
        <v>0.25</v>
      </c>
      <c r="AN447" s="39">
        <v>0</v>
      </c>
      <c r="AO447" s="39">
        <v>0.25</v>
      </c>
      <c r="AP447" s="39">
        <v>0.38</v>
      </c>
      <c r="AQ447" s="39">
        <v>0.25</v>
      </c>
      <c r="AR447" s="39">
        <v>0.25</v>
      </c>
      <c r="AS447" s="39">
        <v>0.5</v>
      </c>
      <c r="AT447" s="39">
        <v>0.13</v>
      </c>
      <c r="AU447" s="39">
        <v>0.38</v>
      </c>
      <c r="AV447" s="39">
        <v>0.38</v>
      </c>
      <c r="AW447" s="39">
        <v>0.13</v>
      </c>
      <c r="AX447" s="39">
        <v>0.13</v>
      </c>
      <c r="AY447" s="39">
        <v>0.13</v>
      </c>
      <c r="AZ447" s="39">
        <v>0</v>
      </c>
      <c r="BA447" s="39">
        <v>0.25</v>
      </c>
      <c r="BB447" s="39">
        <v>0.63</v>
      </c>
      <c r="BC447" s="39">
        <v>0.25</v>
      </c>
      <c r="BD447" s="39">
        <v>0.5</v>
      </c>
      <c r="BE447" s="39">
        <v>0.63</v>
      </c>
      <c r="BF447" s="39">
        <v>0.5</v>
      </c>
      <c r="BG447" s="39">
        <v>0.38</v>
      </c>
      <c r="BH447" s="39">
        <v>0.13</v>
      </c>
      <c r="BI447" s="39">
        <v>0.25</v>
      </c>
      <c r="BJ447" s="39">
        <v>0</v>
      </c>
      <c r="BK447" s="39">
        <v>0.63</v>
      </c>
      <c r="BL447" s="39">
        <v>0.63</v>
      </c>
      <c r="BM447" s="39">
        <v>0.25</v>
      </c>
      <c r="BN447" s="39">
        <v>0.13</v>
      </c>
      <c r="BO447" s="39">
        <v>0.25</v>
      </c>
      <c r="BP447" s="39">
        <v>0.5</v>
      </c>
      <c r="BQ447" s="39">
        <v>0.38</v>
      </c>
      <c r="BR447" s="39">
        <v>0.13</v>
      </c>
      <c r="BS447" s="39">
        <v>0.25</v>
      </c>
      <c r="BT447" s="39">
        <v>0.13</v>
      </c>
      <c r="BU447" s="39">
        <v>0.63</v>
      </c>
      <c r="BV447" s="39">
        <v>0.13</v>
      </c>
      <c r="BW447" s="39">
        <v>0.13</v>
      </c>
      <c r="BX447" s="39">
        <v>0.13</v>
      </c>
      <c r="BY447" s="39">
        <v>0.25</v>
      </c>
      <c r="BZ447" s="39">
        <v>0.63</v>
      </c>
      <c r="CA447" s="39">
        <v>0</v>
      </c>
      <c r="CB447" s="39">
        <v>0.13</v>
      </c>
      <c r="CC447" s="39">
        <v>0.28000000000000003</v>
      </c>
      <c r="CD447" s="39">
        <v>0.28999999999999998</v>
      </c>
      <c r="CE447" s="39">
        <v>0.33</v>
      </c>
      <c r="CF447" s="39">
        <v>0.24</v>
      </c>
    </row>
    <row r="448" spans="1:84" x14ac:dyDescent="0.25">
      <c r="A448" s="31" t="str">
        <f t="shared" si="6"/>
        <v>ESCOLA MUNICIPAL ILANNA TAVARES DA COSTA5º ano5201</v>
      </c>
      <c r="B448" s="31" t="s">
        <v>294</v>
      </c>
      <c r="C448" s="31" t="s">
        <v>305</v>
      </c>
      <c r="D448" s="31" t="s">
        <v>306</v>
      </c>
      <c r="E448" s="31" t="s">
        <v>217</v>
      </c>
      <c r="F448" s="31">
        <v>5201</v>
      </c>
      <c r="G448" s="42">
        <v>3</v>
      </c>
      <c r="H448" s="42">
        <v>3</v>
      </c>
      <c r="I448" s="42">
        <v>0</v>
      </c>
      <c r="J448" s="42">
        <v>0</v>
      </c>
      <c r="K448" s="39">
        <v>0</v>
      </c>
      <c r="L448" s="39">
        <v>0</v>
      </c>
      <c r="M448" s="39">
        <v>0.33</v>
      </c>
      <c r="N448" s="39">
        <v>0</v>
      </c>
      <c r="O448" s="39">
        <v>0</v>
      </c>
      <c r="P448" s="39">
        <v>0.67</v>
      </c>
      <c r="Q448" s="39">
        <v>0</v>
      </c>
      <c r="R448" s="39">
        <v>0</v>
      </c>
      <c r="S448" s="39">
        <v>0</v>
      </c>
      <c r="T448" s="39">
        <v>0.67</v>
      </c>
      <c r="U448" s="39">
        <v>0.67</v>
      </c>
      <c r="V448" s="39">
        <v>0.67</v>
      </c>
      <c r="W448" s="39">
        <v>1</v>
      </c>
      <c r="X448" s="39">
        <v>0</v>
      </c>
      <c r="Y448" s="39">
        <v>0</v>
      </c>
      <c r="Z448" s="39">
        <v>0.33</v>
      </c>
      <c r="AA448" s="39">
        <v>0</v>
      </c>
      <c r="AB448" s="39">
        <v>1</v>
      </c>
      <c r="AC448" s="39">
        <v>0</v>
      </c>
      <c r="AD448" s="39">
        <v>0</v>
      </c>
      <c r="AE448" s="39">
        <v>0</v>
      </c>
      <c r="AF448" s="39">
        <v>0</v>
      </c>
      <c r="AG448" s="39">
        <v>0</v>
      </c>
      <c r="AH448" s="39">
        <v>0</v>
      </c>
      <c r="AI448" s="39">
        <v>0</v>
      </c>
      <c r="AJ448" s="39">
        <v>0</v>
      </c>
      <c r="AK448" s="39">
        <v>0</v>
      </c>
      <c r="AL448" s="39">
        <v>0</v>
      </c>
      <c r="AM448" s="39">
        <v>0</v>
      </c>
      <c r="AN448" s="39">
        <v>0</v>
      </c>
      <c r="AO448" s="39">
        <v>0</v>
      </c>
      <c r="AP448" s="39">
        <v>0</v>
      </c>
      <c r="AQ448" s="39">
        <v>0</v>
      </c>
      <c r="AR448" s="39">
        <v>0</v>
      </c>
      <c r="AS448" s="39">
        <v>0</v>
      </c>
      <c r="AT448" s="39">
        <v>0</v>
      </c>
      <c r="AU448" s="39">
        <v>0</v>
      </c>
      <c r="AV448" s="39">
        <v>0</v>
      </c>
      <c r="AW448" s="39">
        <v>0</v>
      </c>
      <c r="AX448" s="39">
        <v>0</v>
      </c>
      <c r="AY448" s="39">
        <v>0</v>
      </c>
      <c r="AZ448" s="39">
        <v>0</v>
      </c>
      <c r="BA448" s="39">
        <v>0</v>
      </c>
      <c r="BB448" s="39">
        <v>0</v>
      </c>
      <c r="BC448" s="39">
        <v>0</v>
      </c>
      <c r="BD448" s="39">
        <v>0</v>
      </c>
      <c r="BE448" s="39">
        <v>0</v>
      </c>
      <c r="BF448" s="39">
        <v>0</v>
      </c>
      <c r="BG448" s="39">
        <v>0</v>
      </c>
      <c r="BH448" s="39">
        <v>0</v>
      </c>
      <c r="BI448" s="39">
        <v>0</v>
      </c>
      <c r="BJ448" s="39">
        <v>0</v>
      </c>
      <c r="BK448" s="39">
        <v>0</v>
      </c>
      <c r="BL448" s="39">
        <v>0</v>
      </c>
      <c r="BM448" s="39">
        <v>0</v>
      </c>
      <c r="BN448" s="39">
        <v>0</v>
      </c>
      <c r="BO448" s="39">
        <v>0</v>
      </c>
      <c r="BP448" s="39">
        <v>0</v>
      </c>
      <c r="BQ448" s="39">
        <v>0</v>
      </c>
      <c r="BR448" s="39">
        <v>0</v>
      </c>
      <c r="BS448" s="39">
        <v>0</v>
      </c>
      <c r="BT448" s="39">
        <v>0</v>
      </c>
      <c r="BU448" s="39">
        <v>0</v>
      </c>
      <c r="BV448" s="39">
        <v>0</v>
      </c>
      <c r="BW448" s="39">
        <v>0</v>
      </c>
      <c r="BX448" s="39">
        <v>0</v>
      </c>
      <c r="BY448" s="39">
        <v>0</v>
      </c>
      <c r="BZ448" s="39">
        <v>0</v>
      </c>
      <c r="CA448" s="39">
        <v>0</v>
      </c>
      <c r="CB448" s="39">
        <v>0</v>
      </c>
      <c r="CC448" s="39">
        <v>0.27</v>
      </c>
      <c r="CD448" s="39">
        <v>0</v>
      </c>
      <c r="CE448" s="39">
        <v>0</v>
      </c>
      <c r="CF448" s="39">
        <v>0</v>
      </c>
    </row>
    <row r="449" spans="1:84" x14ac:dyDescent="0.25">
      <c r="A449" s="31" t="str">
        <f t="shared" si="6"/>
        <v>ESC MUNICIPAL JOSE SANTANA CAVALCANTE DA LUZ5º anoa</v>
      </c>
      <c r="B449" s="31" t="s">
        <v>78</v>
      </c>
      <c r="C449" s="31" t="s">
        <v>125</v>
      </c>
      <c r="D449" s="31" t="s">
        <v>131</v>
      </c>
      <c r="E449" s="31" t="s">
        <v>217</v>
      </c>
      <c r="F449" s="31" t="s">
        <v>576</v>
      </c>
      <c r="G449" s="42">
        <v>3</v>
      </c>
      <c r="H449" s="42">
        <v>3</v>
      </c>
      <c r="I449" s="42">
        <v>3</v>
      </c>
      <c r="J449" s="42">
        <v>3</v>
      </c>
      <c r="K449" s="39">
        <v>1</v>
      </c>
      <c r="L449" s="39">
        <v>0</v>
      </c>
      <c r="M449" s="39">
        <v>1</v>
      </c>
      <c r="N449" s="39">
        <v>1</v>
      </c>
      <c r="O449" s="39">
        <v>0</v>
      </c>
      <c r="P449" s="39">
        <v>0</v>
      </c>
      <c r="Q449" s="39">
        <v>0</v>
      </c>
      <c r="R449" s="39">
        <v>0</v>
      </c>
      <c r="S449" s="39">
        <v>0</v>
      </c>
      <c r="T449" s="39">
        <v>1</v>
      </c>
      <c r="U449" s="39">
        <v>1</v>
      </c>
      <c r="V449" s="39">
        <v>1</v>
      </c>
      <c r="W449" s="39">
        <v>1</v>
      </c>
      <c r="X449" s="39">
        <v>1</v>
      </c>
      <c r="Y449" s="39">
        <v>1</v>
      </c>
      <c r="Z449" s="39">
        <v>0</v>
      </c>
      <c r="AA449" s="39">
        <v>0</v>
      </c>
      <c r="AB449" s="39">
        <v>1</v>
      </c>
      <c r="AC449" s="39">
        <v>0</v>
      </c>
      <c r="AD449" s="39">
        <v>1</v>
      </c>
      <c r="AE449" s="39">
        <v>1</v>
      </c>
      <c r="AF449" s="39">
        <v>1</v>
      </c>
      <c r="AG449" s="39">
        <v>0</v>
      </c>
      <c r="AH449" s="39">
        <v>0</v>
      </c>
      <c r="AI449" s="39">
        <v>0</v>
      </c>
      <c r="AJ449" s="39">
        <v>0</v>
      </c>
      <c r="AK449" s="39">
        <v>1</v>
      </c>
      <c r="AL449" s="39">
        <v>1</v>
      </c>
      <c r="AM449" s="39">
        <v>0</v>
      </c>
      <c r="AN449" s="39">
        <v>0</v>
      </c>
      <c r="AO449" s="39">
        <v>0</v>
      </c>
      <c r="AP449" s="39">
        <v>0</v>
      </c>
      <c r="AQ449" s="39">
        <v>1</v>
      </c>
      <c r="AR449" s="39">
        <v>0</v>
      </c>
      <c r="AS449" s="39">
        <v>1</v>
      </c>
      <c r="AT449" s="39">
        <v>0</v>
      </c>
      <c r="AU449" s="39">
        <v>0</v>
      </c>
      <c r="AV449" s="39">
        <v>1</v>
      </c>
      <c r="AW449" s="39">
        <v>0</v>
      </c>
      <c r="AX449" s="39">
        <v>1</v>
      </c>
      <c r="AY449" s="39">
        <v>1</v>
      </c>
      <c r="AZ449" s="39">
        <v>1</v>
      </c>
      <c r="BA449" s="39">
        <v>0</v>
      </c>
      <c r="BB449" s="39">
        <v>1</v>
      </c>
      <c r="BC449" s="39">
        <v>1</v>
      </c>
      <c r="BD449" s="39">
        <v>0</v>
      </c>
      <c r="BE449" s="39">
        <v>0</v>
      </c>
      <c r="BF449" s="39">
        <v>1</v>
      </c>
      <c r="BG449" s="39">
        <v>0</v>
      </c>
      <c r="BH449" s="39">
        <v>0</v>
      </c>
      <c r="BI449" s="39">
        <v>0</v>
      </c>
      <c r="BJ449" s="39">
        <v>1</v>
      </c>
      <c r="BK449" s="39">
        <v>1</v>
      </c>
      <c r="BL449" s="39">
        <v>0</v>
      </c>
      <c r="BM449" s="39">
        <v>1</v>
      </c>
      <c r="BN449" s="39">
        <v>0</v>
      </c>
      <c r="BO449" s="39">
        <v>0</v>
      </c>
      <c r="BP449" s="39">
        <v>1</v>
      </c>
      <c r="BQ449" s="39">
        <v>0</v>
      </c>
      <c r="BR449" s="39">
        <v>0</v>
      </c>
      <c r="BS449" s="39">
        <v>0</v>
      </c>
      <c r="BT449" s="39">
        <v>1</v>
      </c>
      <c r="BU449" s="39">
        <v>1</v>
      </c>
      <c r="BV449" s="39">
        <v>0</v>
      </c>
      <c r="BW449" s="39">
        <v>0</v>
      </c>
      <c r="BX449" s="39">
        <v>1</v>
      </c>
      <c r="BY449" s="39">
        <v>1</v>
      </c>
      <c r="BZ449" s="39">
        <v>0</v>
      </c>
      <c r="CA449" s="39">
        <v>0</v>
      </c>
      <c r="CB449" s="39">
        <v>0</v>
      </c>
      <c r="CC449" s="39">
        <v>0.55000000000000004</v>
      </c>
      <c r="CD449" s="39">
        <v>0.4</v>
      </c>
      <c r="CE449" s="39">
        <v>0.45</v>
      </c>
      <c r="CF449" s="39">
        <v>0.4</v>
      </c>
    </row>
    <row r="450" spans="1:84" x14ac:dyDescent="0.25">
      <c r="A450" s="31" t="str">
        <f t="shared" si="6"/>
        <v>ESC MUL MARECHAL RONDON5º anoUNICA</v>
      </c>
      <c r="B450" s="31" t="s">
        <v>166</v>
      </c>
      <c r="C450" s="31" t="s">
        <v>179</v>
      </c>
      <c r="D450" s="31" t="s">
        <v>403</v>
      </c>
      <c r="E450" s="31" t="s">
        <v>217</v>
      </c>
      <c r="F450" s="31" t="s">
        <v>95</v>
      </c>
      <c r="G450" s="42">
        <v>6</v>
      </c>
      <c r="H450" s="42">
        <v>6</v>
      </c>
      <c r="I450" s="42">
        <v>6</v>
      </c>
      <c r="J450" s="42">
        <v>6</v>
      </c>
      <c r="K450" s="39">
        <v>0</v>
      </c>
      <c r="L450" s="39">
        <v>0.28999999999999998</v>
      </c>
      <c r="M450" s="39">
        <v>0.56999999999999995</v>
      </c>
      <c r="N450" s="39">
        <v>0.14000000000000001</v>
      </c>
      <c r="O450" s="39">
        <v>0</v>
      </c>
      <c r="P450" s="39">
        <v>0.43</v>
      </c>
      <c r="Q450" s="39">
        <v>0</v>
      </c>
      <c r="R450" s="39">
        <v>0.14000000000000001</v>
      </c>
      <c r="S450" s="39">
        <v>0.43</v>
      </c>
      <c r="T450" s="39">
        <v>0.56999999999999995</v>
      </c>
      <c r="U450" s="39">
        <v>0.43</v>
      </c>
      <c r="V450" s="39">
        <v>0.28999999999999998</v>
      </c>
      <c r="W450" s="39">
        <v>0.14000000000000001</v>
      </c>
      <c r="X450" s="39">
        <v>0.43</v>
      </c>
      <c r="Y450" s="39">
        <v>0.14000000000000001</v>
      </c>
      <c r="Z450" s="39">
        <v>0.14000000000000001</v>
      </c>
      <c r="AA450" s="39">
        <v>0.28999999999999998</v>
      </c>
      <c r="AB450" s="39">
        <v>0.14000000000000001</v>
      </c>
      <c r="AC450" s="39">
        <v>0.14000000000000001</v>
      </c>
      <c r="AD450" s="39">
        <v>0.28999999999999998</v>
      </c>
      <c r="AE450" s="39">
        <v>0.14000000000000001</v>
      </c>
      <c r="AF450" s="39">
        <v>0.43</v>
      </c>
      <c r="AG450" s="39">
        <v>0.14000000000000001</v>
      </c>
      <c r="AH450" s="39">
        <v>0.43</v>
      </c>
      <c r="AI450" s="39">
        <v>0</v>
      </c>
      <c r="AJ450" s="39">
        <v>0.43</v>
      </c>
      <c r="AK450" s="39">
        <v>0.28999999999999998</v>
      </c>
      <c r="AL450" s="39">
        <v>0.14000000000000001</v>
      </c>
      <c r="AM450" s="39">
        <v>0.28999999999999998</v>
      </c>
      <c r="AN450" s="39">
        <v>0.28999999999999998</v>
      </c>
      <c r="AO450" s="39">
        <v>0.14000000000000001</v>
      </c>
      <c r="AP450" s="39">
        <v>0.14000000000000001</v>
      </c>
      <c r="AQ450" s="39">
        <v>0</v>
      </c>
      <c r="AR450" s="39">
        <v>0.43</v>
      </c>
      <c r="AS450" s="39">
        <v>0.28999999999999998</v>
      </c>
      <c r="AT450" s="39">
        <v>0</v>
      </c>
      <c r="AU450" s="39">
        <v>0.14000000000000001</v>
      </c>
      <c r="AV450" s="39">
        <v>0.14000000000000001</v>
      </c>
      <c r="AW450" s="39">
        <v>0.14000000000000001</v>
      </c>
      <c r="AX450" s="39">
        <v>0.28999999999999998</v>
      </c>
      <c r="AY450" s="39">
        <v>0.56999999999999995</v>
      </c>
      <c r="AZ450" s="39">
        <v>0.28999999999999998</v>
      </c>
      <c r="BA450" s="39">
        <v>0</v>
      </c>
      <c r="BB450" s="39">
        <v>0.28999999999999998</v>
      </c>
      <c r="BC450" s="39">
        <v>0.28999999999999998</v>
      </c>
      <c r="BD450" s="39">
        <v>0.28999999999999998</v>
      </c>
      <c r="BE450" s="39">
        <v>0.56999999999999995</v>
      </c>
      <c r="BF450" s="39">
        <v>0.28999999999999998</v>
      </c>
      <c r="BG450" s="39">
        <v>0</v>
      </c>
      <c r="BH450" s="39">
        <v>0.14000000000000001</v>
      </c>
      <c r="BI450" s="39">
        <v>0</v>
      </c>
      <c r="BJ450" s="39">
        <v>0.28999999999999998</v>
      </c>
      <c r="BK450" s="39">
        <v>0.43</v>
      </c>
      <c r="BL450" s="39">
        <v>0</v>
      </c>
      <c r="BM450" s="39">
        <v>0.14000000000000001</v>
      </c>
      <c r="BN450" s="39">
        <v>0.14000000000000001</v>
      </c>
      <c r="BO450" s="39">
        <v>0.14000000000000001</v>
      </c>
      <c r="BP450" s="39">
        <v>0.43</v>
      </c>
      <c r="BQ450" s="39">
        <v>0.71</v>
      </c>
      <c r="BR450" s="39">
        <v>0.43</v>
      </c>
      <c r="BS450" s="39">
        <v>0.14000000000000001</v>
      </c>
      <c r="BT450" s="39">
        <v>0</v>
      </c>
      <c r="BU450" s="39">
        <v>0.28999999999999998</v>
      </c>
      <c r="BV450" s="39">
        <v>0.14000000000000001</v>
      </c>
      <c r="BW450" s="39">
        <v>0</v>
      </c>
      <c r="BX450" s="39">
        <v>0.28999999999999998</v>
      </c>
      <c r="BY450" s="39">
        <v>0.14000000000000001</v>
      </c>
      <c r="BZ450" s="39">
        <v>0</v>
      </c>
      <c r="CA450" s="39">
        <v>0</v>
      </c>
      <c r="CB450" s="39">
        <v>0.14000000000000001</v>
      </c>
      <c r="CC450" s="39">
        <v>0.25</v>
      </c>
      <c r="CD450" s="39">
        <v>0.21</v>
      </c>
      <c r="CE450" s="39">
        <v>0.27</v>
      </c>
      <c r="CF450" s="39">
        <v>0.11</v>
      </c>
    </row>
    <row r="451" spans="1:84" x14ac:dyDescent="0.25">
      <c r="A451" s="31" t="str">
        <f t="shared" si="6"/>
        <v>ESCOLA MUNICIPAL DEGRAUS DO SABER5º ano"B"</v>
      </c>
      <c r="B451" s="31" t="s">
        <v>307</v>
      </c>
      <c r="C451" s="31" t="s">
        <v>307</v>
      </c>
      <c r="D451" s="31" t="s">
        <v>358</v>
      </c>
      <c r="E451" s="31" t="s">
        <v>217</v>
      </c>
      <c r="F451" s="31" t="s">
        <v>243</v>
      </c>
      <c r="G451" s="42">
        <v>17</v>
      </c>
      <c r="H451" s="42">
        <v>17</v>
      </c>
      <c r="I451" s="42">
        <v>17</v>
      </c>
      <c r="J451" s="42">
        <v>17</v>
      </c>
      <c r="K451" s="39">
        <v>0.71</v>
      </c>
      <c r="L451" s="39">
        <v>0.24</v>
      </c>
      <c r="M451" s="39">
        <v>0.35</v>
      </c>
      <c r="N451" s="39">
        <v>0.35</v>
      </c>
      <c r="O451" s="39">
        <v>0.35</v>
      </c>
      <c r="P451" s="39">
        <v>0.18</v>
      </c>
      <c r="Q451" s="39">
        <v>0.71</v>
      </c>
      <c r="R451" s="39">
        <v>0.12</v>
      </c>
      <c r="S451" s="39">
        <v>0.28999999999999998</v>
      </c>
      <c r="T451" s="39">
        <v>0.28999999999999998</v>
      </c>
      <c r="U451" s="39">
        <v>0.76</v>
      </c>
      <c r="V451" s="39">
        <v>0.47</v>
      </c>
      <c r="W451" s="39">
        <v>0.41</v>
      </c>
      <c r="X451" s="39">
        <v>0.47</v>
      </c>
      <c r="Y451" s="39">
        <v>0.88</v>
      </c>
      <c r="Z451" s="39">
        <v>0.47</v>
      </c>
      <c r="AA451" s="39">
        <v>0.18</v>
      </c>
      <c r="AB451" s="39">
        <v>0.18</v>
      </c>
      <c r="AC451" s="39">
        <v>0.18</v>
      </c>
      <c r="AD451" s="39">
        <v>0.53</v>
      </c>
      <c r="AE451" s="39">
        <v>0.47</v>
      </c>
      <c r="AF451" s="39">
        <v>0.71</v>
      </c>
      <c r="AG451" s="39">
        <v>0</v>
      </c>
      <c r="AH451" s="39">
        <v>0.24</v>
      </c>
      <c r="AI451" s="39">
        <v>0.18</v>
      </c>
      <c r="AJ451" s="39">
        <v>0.35</v>
      </c>
      <c r="AK451" s="39">
        <v>0.28999999999999998</v>
      </c>
      <c r="AL451" s="39">
        <v>0.28999999999999998</v>
      </c>
      <c r="AM451" s="39">
        <v>0.47</v>
      </c>
      <c r="AN451" s="39">
        <v>0.28999999999999998</v>
      </c>
      <c r="AO451" s="39">
        <v>0.24</v>
      </c>
      <c r="AP451" s="39">
        <v>0.18</v>
      </c>
      <c r="AQ451" s="39">
        <v>0.41</v>
      </c>
      <c r="AR451" s="39">
        <v>0.24</v>
      </c>
      <c r="AS451" s="39">
        <v>0.71</v>
      </c>
      <c r="AT451" s="39">
        <v>0.28999999999999998</v>
      </c>
      <c r="AU451" s="39">
        <v>0.28999999999999998</v>
      </c>
      <c r="AV451" s="39">
        <v>0.18</v>
      </c>
      <c r="AW451" s="39">
        <v>0.18</v>
      </c>
      <c r="AX451" s="39">
        <v>0.35</v>
      </c>
      <c r="AY451" s="39">
        <v>0.24</v>
      </c>
      <c r="AZ451" s="39">
        <v>0.24</v>
      </c>
      <c r="BA451" s="39">
        <v>0.24</v>
      </c>
      <c r="BB451" s="39">
        <v>0.76</v>
      </c>
      <c r="BC451" s="39">
        <v>0.12</v>
      </c>
      <c r="BD451" s="39">
        <v>0.65</v>
      </c>
      <c r="BE451" s="39">
        <v>0.94</v>
      </c>
      <c r="BF451" s="39">
        <v>0.59</v>
      </c>
      <c r="BG451" s="39">
        <v>0.65</v>
      </c>
      <c r="BH451" s="39">
        <v>0.06</v>
      </c>
      <c r="BI451" s="39">
        <v>0.65</v>
      </c>
      <c r="BJ451" s="39">
        <v>0.24</v>
      </c>
      <c r="BK451" s="39">
        <v>0.53</v>
      </c>
      <c r="BL451" s="39">
        <v>0.71</v>
      </c>
      <c r="BM451" s="39">
        <v>0.24</v>
      </c>
      <c r="BN451" s="39">
        <v>0.35</v>
      </c>
      <c r="BO451" s="39">
        <v>0.24</v>
      </c>
      <c r="BP451" s="39">
        <v>0.65</v>
      </c>
      <c r="BQ451" s="39">
        <v>0.41</v>
      </c>
      <c r="BR451" s="39">
        <v>0.35</v>
      </c>
      <c r="BS451" s="39">
        <v>0.18</v>
      </c>
      <c r="BT451" s="39">
        <v>0.18</v>
      </c>
      <c r="BU451" s="39">
        <v>0.65</v>
      </c>
      <c r="BV451" s="39">
        <v>0.35</v>
      </c>
      <c r="BW451" s="39">
        <v>0.18</v>
      </c>
      <c r="BX451" s="39">
        <v>0.18</v>
      </c>
      <c r="BY451" s="39">
        <v>0.47</v>
      </c>
      <c r="BZ451" s="39">
        <v>0.47</v>
      </c>
      <c r="CA451" s="39">
        <v>0.47</v>
      </c>
      <c r="CB451" s="39">
        <v>0.18</v>
      </c>
      <c r="CC451" s="39">
        <v>0.41</v>
      </c>
      <c r="CD451" s="39">
        <v>0.32</v>
      </c>
      <c r="CE451" s="39">
        <v>0.44</v>
      </c>
      <c r="CF451" s="39">
        <v>0.33</v>
      </c>
    </row>
    <row r="452" spans="1:84" x14ac:dyDescent="0.25">
      <c r="A452" s="31" t="str">
        <f t="shared" si="6"/>
        <v>ESC MUL TIRADENTES5º anoMartires A</v>
      </c>
      <c r="B452" s="31" t="s">
        <v>78</v>
      </c>
      <c r="C452" s="31" t="s">
        <v>105</v>
      </c>
      <c r="D452" s="31" t="s">
        <v>108</v>
      </c>
      <c r="E452" s="31" t="s">
        <v>217</v>
      </c>
      <c r="F452" s="31" t="s">
        <v>577</v>
      </c>
      <c r="G452" s="43">
        <v>7</v>
      </c>
      <c r="H452" s="43">
        <v>7</v>
      </c>
      <c r="I452" s="43">
        <v>7</v>
      </c>
      <c r="J452" s="43">
        <v>7</v>
      </c>
      <c r="K452" s="39">
        <v>0</v>
      </c>
      <c r="L452" s="39">
        <v>0.86</v>
      </c>
      <c r="M452" s="39">
        <v>0.14000000000000001</v>
      </c>
      <c r="N452" s="39">
        <v>0.14000000000000001</v>
      </c>
      <c r="O452" s="39">
        <v>0.86</v>
      </c>
      <c r="P452" s="39">
        <v>0.14000000000000001</v>
      </c>
      <c r="Q452" s="39">
        <v>0.86</v>
      </c>
      <c r="R452" s="39">
        <v>0.14000000000000001</v>
      </c>
      <c r="S452" s="39">
        <v>0</v>
      </c>
      <c r="T452" s="39">
        <v>0.28999999999999998</v>
      </c>
      <c r="U452" s="39">
        <v>0.43</v>
      </c>
      <c r="V452" s="39">
        <v>0.28999999999999998</v>
      </c>
      <c r="W452" s="39">
        <v>0.71</v>
      </c>
      <c r="X452" s="39">
        <v>0.71</v>
      </c>
      <c r="Y452" s="39">
        <v>0.71</v>
      </c>
      <c r="Z452" s="39">
        <v>0.71</v>
      </c>
      <c r="AA452" s="39">
        <v>0.14000000000000001</v>
      </c>
      <c r="AB452" s="39">
        <v>0.56999999999999995</v>
      </c>
      <c r="AC452" s="39">
        <v>0.14000000000000001</v>
      </c>
      <c r="AD452" s="39">
        <v>0.56999999999999995</v>
      </c>
      <c r="AE452" s="39">
        <v>0.71</v>
      </c>
      <c r="AF452" s="39">
        <v>0.56999999999999995</v>
      </c>
      <c r="AG452" s="39">
        <v>0.14000000000000001</v>
      </c>
      <c r="AH452" s="39">
        <v>0.14000000000000001</v>
      </c>
      <c r="AI452" s="39">
        <v>0.56999999999999995</v>
      </c>
      <c r="AJ452" s="39">
        <v>0.56999999999999995</v>
      </c>
      <c r="AK452" s="39">
        <v>0.86</v>
      </c>
      <c r="AL452" s="39">
        <v>0.86</v>
      </c>
      <c r="AM452" s="39">
        <v>0.56999999999999995</v>
      </c>
      <c r="AN452" s="39">
        <v>0</v>
      </c>
      <c r="AO452" s="39">
        <v>0.28999999999999998</v>
      </c>
      <c r="AP452" s="39">
        <v>0.28999999999999998</v>
      </c>
      <c r="AQ452" s="39">
        <v>0.43</v>
      </c>
      <c r="AR452" s="39">
        <v>0.56999999999999995</v>
      </c>
      <c r="AS452" s="39">
        <v>0.56999999999999995</v>
      </c>
      <c r="AT452" s="39">
        <v>0.43</v>
      </c>
      <c r="AU452" s="39">
        <v>0.14000000000000001</v>
      </c>
      <c r="AV452" s="39">
        <v>0.43</v>
      </c>
      <c r="AW452" s="39">
        <v>0.28999999999999998</v>
      </c>
      <c r="AX452" s="39">
        <v>0.14000000000000001</v>
      </c>
      <c r="AY452" s="39">
        <v>0.43</v>
      </c>
      <c r="AZ452" s="39">
        <v>0.28999999999999998</v>
      </c>
      <c r="BA452" s="39">
        <v>0</v>
      </c>
      <c r="BB452" s="39">
        <v>0.86</v>
      </c>
      <c r="BC452" s="39">
        <v>0</v>
      </c>
      <c r="BD452" s="39">
        <v>1</v>
      </c>
      <c r="BE452" s="39">
        <v>1</v>
      </c>
      <c r="BF452" s="39">
        <v>0.43</v>
      </c>
      <c r="BG452" s="39">
        <v>0.43</v>
      </c>
      <c r="BH452" s="39">
        <v>0</v>
      </c>
      <c r="BI452" s="39">
        <v>0.86</v>
      </c>
      <c r="BJ452" s="39">
        <v>0</v>
      </c>
      <c r="BK452" s="39">
        <v>0.14000000000000001</v>
      </c>
      <c r="BL452" s="39">
        <v>0.71</v>
      </c>
      <c r="BM452" s="39">
        <v>0.71</v>
      </c>
      <c r="BN452" s="39">
        <v>0.14000000000000001</v>
      </c>
      <c r="BO452" s="39">
        <v>0.28999999999999998</v>
      </c>
      <c r="BP452" s="39">
        <v>1</v>
      </c>
      <c r="BQ452" s="39">
        <v>0.56999999999999995</v>
      </c>
      <c r="BR452" s="39">
        <v>0.43</v>
      </c>
      <c r="BS452" s="39">
        <v>0.28999999999999998</v>
      </c>
      <c r="BT452" s="39">
        <v>0.14000000000000001</v>
      </c>
      <c r="BU452" s="39">
        <v>1</v>
      </c>
      <c r="BV452" s="39">
        <v>0</v>
      </c>
      <c r="BW452" s="39">
        <v>0</v>
      </c>
      <c r="BX452" s="39">
        <v>0</v>
      </c>
      <c r="BY452" s="39">
        <v>0.14000000000000001</v>
      </c>
      <c r="BZ452" s="39">
        <v>0.28999999999999998</v>
      </c>
      <c r="CA452" s="39">
        <v>0</v>
      </c>
      <c r="CB452" s="39">
        <v>0</v>
      </c>
      <c r="CC452" s="39">
        <v>0.42</v>
      </c>
      <c r="CD452" s="39">
        <v>0.43</v>
      </c>
      <c r="CE452" s="39">
        <v>0.46</v>
      </c>
      <c r="CF452" s="39">
        <v>0.19</v>
      </c>
    </row>
    <row r="453" spans="1:84" x14ac:dyDescent="0.25">
      <c r="A453" s="31" t="str">
        <f t="shared" si="6"/>
        <v>ESCOLA MUNICIPAL BERNARDO GUIMARAES5º ano5º ano</v>
      </c>
      <c r="B453" s="31" t="s">
        <v>307</v>
      </c>
      <c r="C453" s="31" t="s">
        <v>596</v>
      </c>
      <c r="D453" s="31" t="s">
        <v>464</v>
      </c>
      <c r="E453" s="31" t="s">
        <v>217</v>
      </c>
      <c r="F453" s="31" t="s">
        <v>217</v>
      </c>
      <c r="G453" s="42">
        <v>10</v>
      </c>
      <c r="H453" s="42">
        <v>10</v>
      </c>
      <c r="I453" s="42">
        <v>10</v>
      </c>
      <c r="J453" s="42">
        <v>10</v>
      </c>
      <c r="K453" s="39">
        <v>0.8</v>
      </c>
      <c r="L453" s="39">
        <v>0.9</v>
      </c>
      <c r="M453" s="39">
        <v>0.1</v>
      </c>
      <c r="N453" s="39">
        <v>1</v>
      </c>
      <c r="O453" s="39">
        <v>0.9</v>
      </c>
      <c r="P453" s="39">
        <v>0.1</v>
      </c>
      <c r="Q453" s="39">
        <v>0.8</v>
      </c>
      <c r="R453" s="39">
        <v>0.9</v>
      </c>
      <c r="S453" s="39">
        <v>0.4</v>
      </c>
      <c r="T453" s="39">
        <v>0.8</v>
      </c>
      <c r="U453" s="39">
        <v>0.7</v>
      </c>
      <c r="V453" s="39">
        <v>0.5</v>
      </c>
      <c r="W453" s="39">
        <v>0.9</v>
      </c>
      <c r="X453" s="39">
        <v>0.9</v>
      </c>
      <c r="Y453" s="39">
        <v>0.9</v>
      </c>
      <c r="Z453" s="39">
        <v>0.7</v>
      </c>
      <c r="AA453" s="39">
        <v>0.8</v>
      </c>
      <c r="AB453" s="39">
        <v>0</v>
      </c>
      <c r="AC453" s="39">
        <v>0.4</v>
      </c>
      <c r="AD453" s="39">
        <v>0.8</v>
      </c>
      <c r="AE453" s="39">
        <v>0.9</v>
      </c>
      <c r="AF453" s="39">
        <v>0.8</v>
      </c>
      <c r="AG453" s="39">
        <v>0.1</v>
      </c>
      <c r="AH453" s="39">
        <v>0</v>
      </c>
      <c r="AI453" s="39">
        <v>0.2</v>
      </c>
      <c r="AJ453" s="39">
        <v>0.3</v>
      </c>
      <c r="AK453" s="39">
        <v>0.7</v>
      </c>
      <c r="AL453" s="39">
        <v>0.1</v>
      </c>
      <c r="AM453" s="39">
        <v>0.6</v>
      </c>
      <c r="AN453" s="39">
        <v>0.3</v>
      </c>
      <c r="AO453" s="39">
        <v>0</v>
      </c>
      <c r="AP453" s="39">
        <v>0.7</v>
      </c>
      <c r="AQ453" s="39">
        <v>0.7</v>
      </c>
      <c r="AR453" s="39">
        <v>0.1</v>
      </c>
      <c r="AS453" s="39">
        <v>0.7</v>
      </c>
      <c r="AT453" s="39">
        <v>0.1</v>
      </c>
      <c r="AU453" s="39">
        <v>0.3</v>
      </c>
      <c r="AV453" s="39">
        <v>0.8</v>
      </c>
      <c r="AW453" s="39">
        <v>0.5</v>
      </c>
      <c r="AX453" s="39">
        <v>0.3</v>
      </c>
      <c r="AY453" s="39">
        <v>0.3</v>
      </c>
      <c r="AZ453" s="39">
        <v>0.5</v>
      </c>
      <c r="BA453" s="39">
        <v>0.3</v>
      </c>
      <c r="BB453" s="39">
        <v>0.6</v>
      </c>
      <c r="BC453" s="39">
        <v>0.2</v>
      </c>
      <c r="BD453" s="39">
        <v>0.8</v>
      </c>
      <c r="BE453" s="39">
        <v>0.9</v>
      </c>
      <c r="BF453" s="39">
        <v>0.7</v>
      </c>
      <c r="BG453" s="39">
        <v>0.6</v>
      </c>
      <c r="BH453" s="39">
        <v>0.1</v>
      </c>
      <c r="BI453" s="39">
        <v>0.7</v>
      </c>
      <c r="BJ453" s="39">
        <v>0.1</v>
      </c>
      <c r="BK453" s="39">
        <v>0.7</v>
      </c>
      <c r="BL453" s="39">
        <v>0.7</v>
      </c>
      <c r="BM453" s="39">
        <v>0.8</v>
      </c>
      <c r="BN453" s="39">
        <v>0.7</v>
      </c>
      <c r="BO453" s="39">
        <v>0.3</v>
      </c>
      <c r="BP453" s="39">
        <v>0.9</v>
      </c>
      <c r="BQ453" s="39">
        <v>0.9</v>
      </c>
      <c r="BR453" s="39">
        <v>0.3</v>
      </c>
      <c r="BS453" s="39">
        <v>0</v>
      </c>
      <c r="BT453" s="39">
        <v>0</v>
      </c>
      <c r="BU453" s="39">
        <v>0.8</v>
      </c>
      <c r="BV453" s="39">
        <v>0.4</v>
      </c>
      <c r="BW453" s="39">
        <v>0.5</v>
      </c>
      <c r="BX453" s="39">
        <v>0.3</v>
      </c>
      <c r="BY453" s="39">
        <v>0</v>
      </c>
      <c r="BZ453" s="39">
        <v>0</v>
      </c>
      <c r="CA453" s="39">
        <v>0.8</v>
      </c>
      <c r="CB453" s="39">
        <v>0.3</v>
      </c>
      <c r="CC453" s="39">
        <v>0.67</v>
      </c>
      <c r="CD453" s="39">
        <v>0.41</v>
      </c>
      <c r="CE453" s="39">
        <v>0.56000000000000005</v>
      </c>
      <c r="CF453" s="39">
        <v>0.31</v>
      </c>
    </row>
    <row r="454" spans="1:84" x14ac:dyDescent="0.25">
      <c r="A454" s="31" t="str">
        <f t="shared" ref="A454:A486" si="7">D454&amp;E454&amp;F454</f>
        <v>ESCOLA MUNICIPAL PROFESSOR RENATO RODRIGUES ALVES5º anoA</v>
      </c>
      <c r="B454" s="31" t="s">
        <v>258</v>
      </c>
      <c r="C454" s="31" t="s">
        <v>589</v>
      </c>
      <c r="D454" s="31" t="s">
        <v>578</v>
      </c>
      <c r="E454" s="31" t="s">
        <v>217</v>
      </c>
      <c r="F454" s="31" t="s">
        <v>87</v>
      </c>
      <c r="G454" s="42">
        <v>21</v>
      </c>
      <c r="H454" s="42">
        <v>21</v>
      </c>
      <c r="I454" s="42">
        <v>24</v>
      </c>
      <c r="J454" s="42">
        <v>24</v>
      </c>
      <c r="K454" s="39">
        <v>0.21</v>
      </c>
      <c r="L454" s="39">
        <v>0.21</v>
      </c>
      <c r="M454" s="39">
        <v>0.13</v>
      </c>
      <c r="N454" s="39">
        <v>0.13</v>
      </c>
      <c r="O454" s="39">
        <v>0.33</v>
      </c>
      <c r="P454" s="39">
        <v>0.21</v>
      </c>
      <c r="Q454" s="39">
        <v>0.46</v>
      </c>
      <c r="R454" s="39">
        <v>0.13</v>
      </c>
      <c r="S454" s="39">
        <v>0.33</v>
      </c>
      <c r="T454" s="39">
        <v>0.38</v>
      </c>
      <c r="U454" s="39">
        <v>0.42</v>
      </c>
      <c r="V454" s="39">
        <v>0.25</v>
      </c>
      <c r="W454" s="39">
        <v>0.21</v>
      </c>
      <c r="X454" s="39">
        <v>0.38</v>
      </c>
      <c r="Y454" s="39">
        <v>0.38</v>
      </c>
      <c r="Z454" s="39">
        <v>0.08</v>
      </c>
      <c r="AA454" s="39">
        <v>0.5</v>
      </c>
      <c r="AB454" s="39">
        <v>0.08</v>
      </c>
      <c r="AC454" s="39">
        <v>0.38</v>
      </c>
      <c r="AD454" s="39">
        <v>0.38</v>
      </c>
      <c r="AE454" s="39">
        <v>0.42</v>
      </c>
      <c r="AF454" s="39">
        <v>0.5</v>
      </c>
      <c r="AG454" s="39">
        <v>0.08</v>
      </c>
      <c r="AH454" s="39">
        <v>0.21</v>
      </c>
      <c r="AI454" s="39">
        <v>0.25</v>
      </c>
      <c r="AJ454" s="39">
        <v>0.25</v>
      </c>
      <c r="AK454" s="39">
        <v>0.38</v>
      </c>
      <c r="AL454" s="39">
        <v>0.25</v>
      </c>
      <c r="AM454" s="39">
        <v>0.38</v>
      </c>
      <c r="AN454" s="39">
        <v>0.5</v>
      </c>
      <c r="AO454" s="39">
        <v>0.25</v>
      </c>
      <c r="AP454" s="39">
        <v>0.21</v>
      </c>
      <c r="AQ454" s="39">
        <v>0.38</v>
      </c>
      <c r="AR454" s="39">
        <v>0.33</v>
      </c>
      <c r="AS454" s="39">
        <v>0.5</v>
      </c>
      <c r="AT454" s="39">
        <v>0.25</v>
      </c>
      <c r="AU454" s="39">
        <v>0.17</v>
      </c>
      <c r="AV454" s="39">
        <v>0.25</v>
      </c>
      <c r="AW454" s="39">
        <v>0.21</v>
      </c>
      <c r="AX454" s="39">
        <v>0.21</v>
      </c>
      <c r="AY454" s="39">
        <v>0.25</v>
      </c>
      <c r="AZ454" s="39">
        <v>0.25</v>
      </c>
      <c r="BA454" s="39">
        <v>0.21</v>
      </c>
      <c r="BB454" s="39">
        <v>0.5</v>
      </c>
      <c r="BC454" s="39">
        <v>0.21</v>
      </c>
      <c r="BD454" s="39">
        <v>0.67</v>
      </c>
      <c r="BE454" s="39">
        <v>0.67</v>
      </c>
      <c r="BF454" s="39">
        <v>0.28999999999999998</v>
      </c>
      <c r="BG454" s="39">
        <v>0.13</v>
      </c>
      <c r="BH454" s="39">
        <v>0.21</v>
      </c>
      <c r="BI454" s="39">
        <v>0.46</v>
      </c>
      <c r="BJ454" s="39">
        <v>0.25</v>
      </c>
      <c r="BK454" s="39">
        <v>0.33</v>
      </c>
      <c r="BL454" s="39">
        <v>0.46</v>
      </c>
      <c r="BM454" s="39">
        <v>0.38</v>
      </c>
      <c r="BN454" s="39">
        <v>0.25</v>
      </c>
      <c r="BO454" s="39">
        <v>0.13</v>
      </c>
      <c r="BP454" s="39">
        <v>0.57999999999999996</v>
      </c>
      <c r="BQ454" s="39">
        <v>0.28999999999999998</v>
      </c>
      <c r="BR454" s="39">
        <v>0.38</v>
      </c>
      <c r="BS454" s="39">
        <v>0.33</v>
      </c>
      <c r="BT454" s="39">
        <v>0.13</v>
      </c>
      <c r="BU454" s="39">
        <v>0.67</v>
      </c>
      <c r="BV454" s="39">
        <v>0.25</v>
      </c>
      <c r="BW454" s="39">
        <v>0.28999999999999998</v>
      </c>
      <c r="BX454" s="39">
        <v>0.17</v>
      </c>
      <c r="BY454" s="39">
        <v>0.38</v>
      </c>
      <c r="BZ454" s="39">
        <v>0.17</v>
      </c>
      <c r="CA454" s="39">
        <v>0.17</v>
      </c>
      <c r="CB454" s="39">
        <v>0.33</v>
      </c>
      <c r="CC454" s="39">
        <v>0.28000000000000003</v>
      </c>
      <c r="CD454" s="39">
        <v>0.3</v>
      </c>
      <c r="CE454" s="39">
        <v>0.34</v>
      </c>
      <c r="CF454" s="39">
        <v>0.28999999999999998</v>
      </c>
    </row>
    <row r="455" spans="1:84" x14ac:dyDescent="0.25">
      <c r="A455" s="31" t="str">
        <f t="shared" si="7"/>
        <v>ESCOLA MUNICIPAL PROFESSOR RENATO RODRIGUES ALVES5º anoB</v>
      </c>
      <c r="B455" s="31" t="s">
        <v>258</v>
      </c>
      <c r="C455" s="31" t="s">
        <v>589</v>
      </c>
      <c r="D455" s="31" t="s">
        <v>578</v>
      </c>
      <c r="E455" s="31" t="s">
        <v>217</v>
      </c>
      <c r="F455" s="31" t="s">
        <v>100</v>
      </c>
      <c r="G455" s="42">
        <v>22</v>
      </c>
      <c r="H455" s="42">
        <v>22</v>
      </c>
      <c r="I455" s="42">
        <v>22</v>
      </c>
      <c r="J455" s="42">
        <v>22</v>
      </c>
      <c r="K455" s="39">
        <v>0</v>
      </c>
      <c r="L455" s="39">
        <v>0.22</v>
      </c>
      <c r="M455" s="39">
        <v>0.3</v>
      </c>
      <c r="N455" s="39">
        <v>0.17</v>
      </c>
      <c r="O455" s="39">
        <v>0.35</v>
      </c>
      <c r="P455" s="39">
        <v>0.13</v>
      </c>
      <c r="Q455" s="39">
        <v>0.13</v>
      </c>
      <c r="R455" s="39">
        <v>0.13</v>
      </c>
      <c r="S455" s="39">
        <v>0.22</v>
      </c>
      <c r="T455" s="39">
        <v>0.56999999999999995</v>
      </c>
      <c r="U455" s="39">
        <v>0.39</v>
      </c>
      <c r="V455" s="39">
        <v>0.26</v>
      </c>
      <c r="W455" s="39">
        <v>0.17</v>
      </c>
      <c r="X455" s="39">
        <v>0.56999999999999995</v>
      </c>
      <c r="Y455" s="39">
        <v>0.43</v>
      </c>
      <c r="Z455" s="39">
        <v>0.26</v>
      </c>
      <c r="AA455" s="39">
        <v>0.61</v>
      </c>
      <c r="AB455" s="39">
        <v>0.26</v>
      </c>
      <c r="AC455" s="39">
        <v>0.13</v>
      </c>
      <c r="AD455" s="39">
        <v>0.56999999999999995</v>
      </c>
      <c r="AE455" s="39">
        <v>0.22</v>
      </c>
      <c r="AF455" s="39">
        <v>0.48</v>
      </c>
      <c r="AG455" s="39">
        <v>0.13</v>
      </c>
      <c r="AH455" s="39">
        <v>0.26</v>
      </c>
      <c r="AI455" s="39">
        <v>0.35</v>
      </c>
      <c r="AJ455" s="39">
        <v>0.22</v>
      </c>
      <c r="AK455" s="39">
        <v>0.13</v>
      </c>
      <c r="AL455" s="39">
        <v>0.35</v>
      </c>
      <c r="AM455" s="39">
        <v>0.56999999999999995</v>
      </c>
      <c r="AN455" s="39">
        <v>0.09</v>
      </c>
      <c r="AO455" s="39">
        <v>0.35</v>
      </c>
      <c r="AP455" s="39">
        <v>0.17</v>
      </c>
      <c r="AQ455" s="39">
        <v>0.22</v>
      </c>
      <c r="AR455" s="39">
        <v>0.09</v>
      </c>
      <c r="AS455" s="39">
        <v>0.61</v>
      </c>
      <c r="AT455" s="39">
        <v>0.13</v>
      </c>
      <c r="AU455" s="39">
        <v>0.26</v>
      </c>
      <c r="AV455" s="39">
        <v>0.09</v>
      </c>
      <c r="AW455" s="39">
        <v>0.04</v>
      </c>
      <c r="AX455" s="39">
        <v>0.3</v>
      </c>
      <c r="AY455" s="39">
        <v>0.17</v>
      </c>
      <c r="AZ455" s="39">
        <v>0.26</v>
      </c>
      <c r="BA455" s="39">
        <v>0.3</v>
      </c>
      <c r="BB455" s="39">
        <v>0.56999999999999995</v>
      </c>
      <c r="BC455" s="39">
        <v>0.26</v>
      </c>
      <c r="BD455" s="39">
        <v>0.52</v>
      </c>
      <c r="BE455" s="39">
        <v>0.39</v>
      </c>
      <c r="BF455" s="39">
        <v>0.35</v>
      </c>
      <c r="BG455" s="39">
        <v>0.04</v>
      </c>
      <c r="BH455" s="39">
        <v>0.26</v>
      </c>
      <c r="BI455" s="39">
        <v>0.35</v>
      </c>
      <c r="BJ455" s="39">
        <v>0.43</v>
      </c>
      <c r="BK455" s="39">
        <v>0.56999999999999995</v>
      </c>
      <c r="BL455" s="39">
        <v>0.52</v>
      </c>
      <c r="BM455" s="39">
        <v>0.13</v>
      </c>
      <c r="BN455" s="39">
        <v>0.26</v>
      </c>
      <c r="BO455" s="39">
        <v>0.13</v>
      </c>
      <c r="BP455" s="39">
        <v>0.78</v>
      </c>
      <c r="BQ455" s="39">
        <v>0.22</v>
      </c>
      <c r="BR455" s="39">
        <v>0.3</v>
      </c>
      <c r="BS455" s="39">
        <v>0.35</v>
      </c>
      <c r="BT455" s="39">
        <v>0.09</v>
      </c>
      <c r="BU455" s="39">
        <v>0.39</v>
      </c>
      <c r="BV455" s="39">
        <v>0.26</v>
      </c>
      <c r="BW455" s="39">
        <v>0.22</v>
      </c>
      <c r="BX455" s="39">
        <v>0.04</v>
      </c>
      <c r="BY455" s="39">
        <v>0.35</v>
      </c>
      <c r="BZ455" s="39">
        <v>0.22</v>
      </c>
      <c r="CA455" s="39">
        <v>0.04</v>
      </c>
      <c r="CB455" s="39">
        <v>0.09</v>
      </c>
      <c r="CC455" s="39">
        <v>0.28999999999999998</v>
      </c>
      <c r="CD455" s="39">
        <v>0.25</v>
      </c>
      <c r="CE455" s="39">
        <v>0.34</v>
      </c>
      <c r="CF455" s="39">
        <v>0.2</v>
      </c>
    </row>
    <row r="456" spans="1:84" x14ac:dyDescent="0.25">
      <c r="A456" s="31" t="str">
        <f t="shared" si="7"/>
        <v>ESCOLA MUNICIPAL D LINDAURA OLIVEIRA MORAES5º ano52.01</v>
      </c>
      <c r="B456" s="31" t="s">
        <v>318</v>
      </c>
      <c r="C456" s="31" t="s">
        <v>592</v>
      </c>
      <c r="D456" s="31" t="s">
        <v>465</v>
      </c>
      <c r="E456" s="31" t="s">
        <v>217</v>
      </c>
      <c r="F456" s="31" t="s">
        <v>312</v>
      </c>
      <c r="G456" s="42">
        <v>26</v>
      </c>
      <c r="H456" s="42">
        <v>26</v>
      </c>
      <c r="I456" s="42">
        <v>25</v>
      </c>
      <c r="J456" s="42">
        <v>25</v>
      </c>
      <c r="K456" s="39">
        <v>0.35</v>
      </c>
      <c r="L456" s="39">
        <v>0.27</v>
      </c>
      <c r="M456" s="39">
        <v>0.27</v>
      </c>
      <c r="N456" s="39">
        <v>0.23</v>
      </c>
      <c r="O456" s="39">
        <v>0.35</v>
      </c>
      <c r="P456" s="39">
        <v>0.31</v>
      </c>
      <c r="Q456" s="39">
        <v>0.27</v>
      </c>
      <c r="R456" s="39">
        <v>0.23</v>
      </c>
      <c r="S456" s="39">
        <v>0.42</v>
      </c>
      <c r="T456" s="39">
        <v>0.27</v>
      </c>
      <c r="U456" s="39">
        <v>0.54</v>
      </c>
      <c r="V456" s="39">
        <v>0.35</v>
      </c>
      <c r="W456" s="39">
        <v>0.38</v>
      </c>
      <c r="X456" s="39">
        <v>0.31</v>
      </c>
      <c r="Y456" s="39">
        <v>0.23</v>
      </c>
      <c r="Z456" s="39">
        <v>0.38</v>
      </c>
      <c r="AA456" s="39">
        <v>0.38</v>
      </c>
      <c r="AB456" s="39">
        <v>0.23</v>
      </c>
      <c r="AC456" s="39">
        <v>0.19</v>
      </c>
      <c r="AD456" s="39">
        <v>0.31</v>
      </c>
      <c r="AE456" s="39">
        <v>0.35</v>
      </c>
      <c r="AF456" s="39">
        <v>0.42</v>
      </c>
      <c r="AG456" s="39">
        <v>0.19</v>
      </c>
      <c r="AH456" s="39">
        <v>0.15</v>
      </c>
      <c r="AI456" s="39">
        <v>0.46</v>
      </c>
      <c r="AJ456" s="39">
        <v>0.15</v>
      </c>
      <c r="AK456" s="39">
        <v>0.38</v>
      </c>
      <c r="AL456" s="39">
        <v>0.27</v>
      </c>
      <c r="AM456" s="39">
        <v>0.57999999999999996</v>
      </c>
      <c r="AN456" s="39">
        <v>0.38</v>
      </c>
      <c r="AO456" s="39">
        <v>0.27</v>
      </c>
      <c r="AP456" s="39">
        <v>0.15</v>
      </c>
      <c r="AQ456" s="39">
        <v>0.23</v>
      </c>
      <c r="AR456" s="39">
        <v>0.31</v>
      </c>
      <c r="AS456" s="39">
        <v>0.31</v>
      </c>
      <c r="AT456" s="39">
        <v>0.27</v>
      </c>
      <c r="AU456" s="39">
        <v>0.23</v>
      </c>
      <c r="AV456" s="39">
        <v>0.27</v>
      </c>
      <c r="AW456" s="39">
        <v>0.31</v>
      </c>
      <c r="AX456" s="39">
        <v>0.31</v>
      </c>
      <c r="AY456" s="39">
        <v>0.23</v>
      </c>
      <c r="AZ456" s="39">
        <v>0.23</v>
      </c>
      <c r="BA456" s="39">
        <v>0.12</v>
      </c>
      <c r="BB456" s="39">
        <v>0.31</v>
      </c>
      <c r="BC456" s="39">
        <v>0.27</v>
      </c>
      <c r="BD456" s="39">
        <v>0.42</v>
      </c>
      <c r="BE456" s="39">
        <v>0.42</v>
      </c>
      <c r="BF456" s="39">
        <v>0.27</v>
      </c>
      <c r="BG456" s="39">
        <v>0.27</v>
      </c>
      <c r="BH456" s="39">
        <v>0.19</v>
      </c>
      <c r="BI456" s="39">
        <v>0.27</v>
      </c>
      <c r="BJ456" s="39">
        <v>0.35</v>
      </c>
      <c r="BK456" s="39">
        <v>0.38</v>
      </c>
      <c r="BL456" s="39">
        <v>0.38</v>
      </c>
      <c r="BM456" s="39">
        <v>0.23</v>
      </c>
      <c r="BN456" s="39">
        <v>0.27</v>
      </c>
      <c r="BO456" s="39">
        <v>0.19</v>
      </c>
      <c r="BP456" s="39">
        <v>0.42</v>
      </c>
      <c r="BQ456" s="39">
        <v>0.46</v>
      </c>
      <c r="BR456" s="39">
        <v>0.19</v>
      </c>
      <c r="BS456" s="39">
        <v>0.31</v>
      </c>
      <c r="BT456" s="39">
        <v>0.23</v>
      </c>
      <c r="BU456" s="39">
        <v>0.5</v>
      </c>
      <c r="BV456" s="39">
        <v>0.27</v>
      </c>
      <c r="BW456" s="39">
        <v>0.19</v>
      </c>
      <c r="BX456" s="39">
        <v>0.35</v>
      </c>
      <c r="BY456" s="39">
        <v>0.23</v>
      </c>
      <c r="BZ456" s="39">
        <v>0.31</v>
      </c>
      <c r="CA456" s="39">
        <v>0.38</v>
      </c>
      <c r="CB456" s="39">
        <v>0.04</v>
      </c>
      <c r="CC456" s="39">
        <v>0.31</v>
      </c>
      <c r="CD456" s="39">
        <v>0.3</v>
      </c>
      <c r="CE456" s="39">
        <v>0.28999999999999998</v>
      </c>
      <c r="CF456" s="39">
        <v>0.28000000000000003</v>
      </c>
    </row>
    <row r="457" spans="1:84" x14ac:dyDescent="0.25">
      <c r="A457" s="31" t="str">
        <f t="shared" si="7"/>
        <v>ESCOLA MUNICIPAL D LINDAURA OLIVEIRA MORAES5º ano52.02</v>
      </c>
      <c r="B457" s="31" t="s">
        <v>318</v>
      </c>
      <c r="C457" s="31" t="s">
        <v>592</v>
      </c>
      <c r="D457" s="31" t="s">
        <v>465</v>
      </c>
      <c r="E457" s="31" t="s">
        <v>217</v>
      </c>
      <c r="F457" s="31" t="s">
        <v>313</v>
      </c>
      <c r="G457" s="42">
        <v>22</v>
      </c>
      <c r="H457" s="42">
        <v>22</v>
      </c>
      <c r="I457" s="42">
        <v>25</v>
      </c>
      <c r="J457" s="42">
        <v>25</v>
      </c>
      <c r="K457" s="39">
        <v>0.37</v>
      </c>
      <c r="L457" s="39">
        <v>0.26</v>
      </c>
      <c r="M457" s="39">
        <v>0.19</v>
      </c>
      <c r="N457" s="39">
        <v>7.0000000000000007E-2</v>
      </c>
      <c r="O457" s="39">
        <v>0.37</v>
      </c>
      <c r="P457" s="39">
        <v>0.11</v>
      </c>
      <c r="Q457" s="39">
        <v>0.33</v>
      </c>
      <c r="R457" s="39">
        <v>0.26</v>
      </c>
      <c r="S457" s="39">
        <v>0.19</v>
      </c>
      <c r="T457" s="39">
        <v>0.37</v>
      </c>
      <c r="U457" s="39">
        <v>0.52</v>
      </c>
      <c r="V457" s="39">
        <v>0.26</v>
      </c>
      <c r="W457" s="39">
        <v>0.22</v>
      </c>
      <c r="X457" s="39">
        <v>0.15</v>
      </c>
      <c r="Y457" s="39">
        <v>0.37</v>
      </c>
      <c r="Z457" s="39">
        <v>0.44</v>
      </c>
      <c r="AA457" s="39">
        <v>0.15</v>
      </c>
      <c r="AB457" s="39">
        <v>0.22</v>
      </c>
      <c r="AC457" s="39">
        <v>0.15</v>
      </c>
      <c r="AD457" s="39">
        <v>0.44</v>
      </c>
      <c r="AE457" s="39">
        <v>0.56000000000000005</v>
      </c>
      <c r="AF457" s="39">
        <v>0.48</v>
      </c>
      <c r="AG457" s="39">
        <v>0.22</v>
      </c>
      <c r="AH457" s="39">
        <v>0.15</v>
      </c>
      <c r="AI457" s="39">
        <v>0.41</v>
      </c>
      <c r="AJ457" s="39">
        <v>0.37</v>
      </c>
      <c r="AK457" s="39">
        <v>0.52</v>
      </c>
      <c r="AL457" s="39">
        <v>0.44</v>
      </c>
      <c r="AM457" s="39">
        <v>0.56000000000000005</v>
      </c>
      <c r="AN457" s="39">
        <v>0.26</v>
      </c>
      <c r="AO457" s="39">
        <v>0.22</v>
      </c>
      <c r="AP457" s="39">
        <v>0.11</v>
      </c>
      <c r="AQ457" s="39">
        <v>0.37</v>
      </c>
      <c r="AR457" s="39">
        <v>0.33</v>
      </c>
      <c r="AS457" s="39">
        <v>0.52</v>
      </c>
      <c r="AT457" s="39">
        <v>0.15</v>
      </c>
      <c r="AU457" s="39">
        <v>0.33</v>
      </c>
      <c r="AV457" s="39">
        <v>0.19</v>
      </c>
      <c r="AW457" s="39">
        <v>0.11</v>
      </c>
      <c r="AX457" s="39">
        <v>0.22</v>
      </c>
      <c r="AY457" s="39">
        <v>0.26</v>
      </c>
      <c r="AZ457" s="39">
        <v>0.15</v>
      </c>
      <c r="BA457" s="39">
        <v>7.0000000000000007E-2</v>
      </c>
      <c r="BB457" s="39">
        <v>0.63</v>
      </c>
      <c r="BC457" s="39">
        <v>0.52</v>
      </c>
      <c r="BD457" s="39">
        <v>0.48</v>
      </c>
      <c r="BE457" s="39">
        <v>0.74</v>
      </c>
      <c r="BF457" s="39">
        <v>0.63</v>
      </c>
      <c r="BG457" s="39">
        <v>0.56000000000000005</v>
      </c>
      <c r="BH457" s="39">
        <v>0.15</v>
      </c>
      <c r="BI457" s="39">
        <v>0.59</v>
      </c>
      <c r="BJ457" s="39">
        <v>0.26</v>
      </c>
      <c r="BK457" s="39">
        <v>0.67</v>
      </c>
      <c r="BL457" s="39">
        <v>0.59</v>
      </c>
      <c r="BM457" s="39">
        <v>0.63</v>
      </c>
      <c r="BN457" s="39">
        <v>0.37</v>
      </c>
      <c r="BO457" s="39">
        <v>0.11</v>
      </c>
      <c r="BP457" s="39">
        <v>0.59</v>
      </c>
      <c r="BQ457" s="39">
        <v>0.59</v>
      </c>
      <c r="BR457" s="39">
        <v>0.15</v>
      </c>
      <c r="BS457" s="39">
        <v>0.15</v>
      </c>
      <c r="BT457" s="39">
        <v>0.22</v>
      </c>
      <c r="BU457" s="39">
        <v>0.41</v>
      </c>
      <c r="BV457" s="39">
        <v>0.41</v>
      </c>
      <c r="BW457" s="39">
        <v>0.33</v>
      </c>
      <c r="BX457" s="39">
        <v>0.37</v>
      </c>
      <c r="BY457" s="39">
        <v>0.3</v>
      </c>
      <c r="BZ457" s="39">
        <v>0.37</v>
      </c>
      <c r="CA457" s="39">
        <v>0.15</v>
      </c>
      <c r="CB457" s="39">
        <v>0.15</v>
      </c>
      <c r="CC457" s="39">
        <v>0.27</v>
      </c>
      <c r="CD457" s="39">
        <v>0.33</v>
      </c>
      <c r="CE457" s="39">
        <v>0.44</v>
      </c>
      <c r="CF457" s="39">
        <v>0.28999999999999998</v>
      </c>
    </row>
    <row r="458" spans="1:84" x14ac:dyDescent="0.25">
      <c r="A458" s="31" t="str">
        <f t="shared" si="7"/>
        <v>ESCOLA MUNICIPAL D LINDAURA OLIVEIRA MORAES5º ano52.03</v>
      </c>
      <c r="B458" s="31" t="s">
        <v>318</v>
      </c>
      <c r="C458" s="31" t="s">
        <v>592</v>
      </c>
      <c r="D458" s="31" t="s">
        <v>465</v>
      </c>
      <c r="E458" s="31" t="s">
        <v>217</v>
      </c>
      <c r="F458" s="31" t="s">
        <v>314</v>
      </c>
      <c r="G458" s="42">
        <v>9</v>
      </c>
      <c r="H458" s="42">
        <v>9</v>
      </c>
      <c r="I458" s="42">
        <v>9</v>
      </c>
      <c r="J458" s="42">
        <v>9</v>
      </c>
      <c r="K458" s="39">
        <v>0</v>
      </c>
      <c r="L458" s="39">
        <v>0.18</v>
      </c>
      <c r="M458" s="39">
        <v>0.27</v>
      </c>
      <c r="N458" s="39">
        <v>0.18</v>
      </c>
      <c r="O458" s="39">
        <v>0.09</v>
      </c>
      <c r="P458" s="39">
        <v>0.27</v>
      </c>
      <c r="Q458" s="39">
        <v>0</v>
      </c>
      <c r="R458" s="39">
        <v>0</v>
      </c>
      <c r="S458" s="39">
        <v>0.36</v>
      </c>
      <c r="T458" s="39">
        <v>0.18</v>
      </c>
      <c r="U458" s="39">
        <v>0.45</v>
      </c>
      <c r="V458" s="39">
        <v>0.09</v>
      </c>
      <c r="W458" s="39">
        <v>0.27</v>
      </c>
      <c r="X458" s="39">
        <v>0.18</v>
      </c>
      <c r="Y458" s="39">
        <v>0.36</v>
      </c>
      <c r="Z458" s="39">
        <v>0.09</v>
      </c>
      <c r="AA458" s="39">
        <v>0.36</v>
      </c>
      <c r="AB458" s="39">
        <v>0.27</v>
      </c>
      <c r="AC458" s="39">
        <v>0.18</v>
      </c>
      <c r="AD458" s="39">
        <v>0.36</v>
      </c>
      <c r="AE458" s="39">
        <v>0.27</v>
      </c>
      <c r="AF458" s="39">
        <v>0.45</v>
      </c>
      <c r="AG458" s="39">
        <v>0.09</v>
      </c>
      <c r="AH458" s="39">
        <v>0.27</v>
      </c>
      <c r="AI458" s="39">
        <v>0.18</v>
      </c>
      <c r="AJ458" s="39">
        <v>0.09</v>
      </c>
      <c r="AK458" s="39">
        <v>0.55000000000000004</v>
      </c>
      <c r="AL458" s="39">
        <v>0.18</v>
      </c>
      <c r="AM458" s="39">
        <v>0.18</v>
      </c>
      <c r="AN458" s="39">
        <v>0.27</v>
      </c>
      <c r="AO458" s="39">
        <v>0.45</v>
      </c>
      <c r="AP458" s="39">
        <v>0.27</v>
      </c>
      <c r="AQ458" s="39">
        <v>0.36</v>
      </c>
      <c r="AR458" s="39">
        <v>0.18</v>
      </c>
      <c r="AS458" s="39">
        <v>0.27</v>
      </c>
      <c r="AT458" s="39">
        <v>0.09</v>
      </c>
      <c r="AU458" s="39">
        <v>0.18</v>
      </c>
      <c r="AV458" s="39">
        <v>0.18</v>
      </c>
      <c r="AW458" s="39">
        <v>0.09</v>
      </c>
      <c r="AX458" s="39">
        <v>0.36</v>
      </c>
      <c r="AY458" s="39">
        <v>0.18</v>
      </c>
      <c r="AZ458" s="39">
        <v>0.18</v>
      </c>
      <c r="BA458" s="39">
        <v>0.09</v>
      </c>
      <c r="BB458" s="39">
        <v>0.45</v>
      </c>
      <c r="BC458" s="39">
        <v>0.09</v>
      </c>
      <c r="BD458" s="39">
        <v>0.27</v>
      </c>
      <c r="BE458" s="39">
        <v>0.45</v>
      </c>
      <c r="BF458" s="39">
        <v>0.18</v>
      </c>
      <c r="BG458" s="39">
        <v>0.09</v>
      </c>
      <c r="BH458" s="39">
        <v>0.36</v>
      </c>
      <c r="BI458" s="39">
        <v>0.09</v>
      </c>
      <c r="BJ458" s="39">
        <v>0.09</v>
      </c>
      <c r="BK458" s="39">
        <v>0.27</v>
      </c>
      <c r="BL458" s="39">
        <v>0.36</v>
      </c>
      <c r="BM458" s="39">
        <v>0.18</v>
      </c>
      <c r="BN458" s="39">
        <v>0.09</v>
      </c>
      <c r="BO458" s="39">
        <v>0</v>
      </c>
      <c r="BP458" s="39">
        <v>0.27</v>
      </c>
      <c r="BQ458" s="39">
        <v>0.27</v>
      </c>
      <c r="BR458" s="39">
        <v>0.36</v>
      </c>
      <c r="BS458" s="39">
        <v>0.18</v>
      </c>
      <c r="BT458" s="39">
        <v>0.27</v>
      </c>
      <c r="BU458" s="39">
        <v>0.36</v>
      </c>
      <c r="BV458" s="39">
        <v>0.18</v>
      </c>
      <c r="BW458" s="39">
        <v>0.27</v>
      </c>
      <c r="BX458" s="39">
        <v>0.27</v>
      </c>
      <c r="BY458" s="39">
        <v>0.27</v>
      </c>
      <c r="BZ458" s="39">
        <v>0.18</v>
      </c>
      <c r="CA458" s="39">
        <v>0.36</v>
      </c>
      <c r="CB458" s="39">
        <v>0</v>
      </c>
      <c r="CC458" s="39">
        <v>0.21</v>
      </c>
      <c r="CD458" s="39">
        <v>0.25</v>
      </c>
      <c r="CE458" s="39">
        <v>0.22</v>
      </c>
      <c r="CF458" s="39">
        <v>0.24</v>
      </c>
    </row>
    <row r="459" spans="1:84" x14ac:dyDescent="0.25">
      <c r="A459" s="31" t="str">
        <f t="shared" si="7"/>
        <v>ESCOLA MUNICIPAL HERCULANO DE QUEIROZ5º ano52.01 - EF - MAT - 5º ANO ID: 747</v>
      </c>
      <c r="B459" s="31" t="s">
        <v>280</v>
      </c>
      <c r="C459" s="31" t="s">
        <v>590</v>
      </c>
      <c r="D459" s="31" t="s">
        <v>467</v>
      </c>
      <c r="E459" s="31" t="s">
        <v>217</v>
      </c>
      <c r="F459" s="31" t="s">
        <v>579</v>
      </c>
      <c r="G459" s="42">
        <v>22</v>
      </c>
      <c r="H459" s="42">
        <v>22</v>
      </c>
      <c r="I459" s="42">
        <v>23</v>
      </c>
      <c r="J459" s="42">
        <v>23</v>
      </c>
      <c r="K459" s="39">
        <v>0.26</v>
      </c>
      <c r="L459" s="39">
        <v>0.26</v>
      </c>
      <c r="M459" s="39">
        <v>0.3</v>
      </c>
      <c r="N459" s="39">
        <v>0.26</v>
      </c>
      <c r="O459" s="39">
        <v>0.43</v>
      </c>
      <c r="P459" s="39">
        <v>0.35</v>
      </c>
      <c r="Q459" s="39">
        <v>0.3</v>
      </c>
      <c r="R459" s="39">
        <v>0.3</v>
      </c>
      <c r="S459" s="39">
        <v>0.22</v>
      </c>
      <c r="T459" s="39">
        <v>0.48</v>
      </c>
      <c r="U459" s="39">
        <v>0.48</v>
      </c>
      <c r="V459" s="39">
        <v>0.26</v>
      </c>
      <c r="W459" s="39">
        <v>0.3</v>
      </c>
      <c r="X459" s="39">
        <v>0.48</v>
      </c>
      <c r="Y459" s="39">
        <v>0.3</v>
      </c>
      <c r="Z459" s="39">
        <v>0.3</v>
      </c>
      <c r="AA459" s="39">
        <v>0.39</v>
      </c>
      <c r="AB459" s="39">
        <v>0.17</v>
      </c>
      <c r="AC459" s="39">
        <v>0.26</v>
      </c>
      <c r="AD459" s="39">
        <v>0.7</v>
      </c>
      <c r="AE459" s="39">
        <v>0.3</v>
      </c>
      <c r="AF459" s="39">
        <v>0.61</v>
      </c>
      <c r="AG459" s="39">
        <v>0.22</v>
      </c>
      <c r="AH459" s="39">
        <v>0.26</v>
      </c>
      <c r="AI459" s="39">
        <v>0.43</v>
      </c>
      <c r="AJ459" s="39">
        <v>0.3</v>
      </c>
      <c r="AK459" s="39">
        <v>0.39</v>
      </c>
      <c r="AL459" s="39">
        <v>0.39</v>
      </c>
      <c r="AM459" s="39">
        <v>0.3</v>
      </c>
      <c r="AN459" s="39">
        <v>0.43</v>
      </c>
      <c r="AO459" s="39">
        <v>0.22</v>
      </c>
      <c r="AP459" s="39">
        <v>0.26</v>
      </c>
      <c r="AQ459" s="39">
        <v>0.39</v>
      </c>
      <c r="AR459" s="39">
        <v>0.22</v>
      </c>
      <c r="AS459" s="39">
        <v>0.35</v>
      </c>
      <c r="AT459" s="39">
        <v>0.17</v>
      </c>
      <c r="AU459" s="39">
        <v>0.22</v>
      </c>
      <c r="AV459" s="39">
        <v>0.09</v>
      </c>
      <c r="AW459" s="39">
        <v>0.13</v>
      </c>
      <c r="AX459" s="39">
        <v>0.26</v>
      </c>
      <c r="AY459" s="39">
        <v>0</v>
      </c>
      <c r="AZ459" s="39">
        <v>0.09</v>
      </c>
      <c r="BA459" s="39">
        <v>0.13</v>
      </c>
      <c r="BB459" s="39">
        <v>0.65</v>
      </c>
      <c r="BC459" s="39">
        <v>0.39</v>
      </c>
      <c r="BD459" s="39">
        <v>0.78</v>
      </c>
      <c r="BE459" s="39">
        <v>0.7</v>
      </c>
      <c r="BF459" s="39">
        <v>0.61</v>
      </c>
      <c r="BG459" s="39">
        <v>0.17</v>
      </c>
      <c r="BH459" s="39">
        <v>0.17</v>
      </c>
      <c r="BI459" s="39">
        <v>0.48</v>
      </c>
      <c r="BJ459" s="39">
        <v>0.39</v>
      </c>
      <c r="BK459" s="39">
        <v>0.39</v>
      </c>
      <c r="BL459" s="39">
        <v>0.52</v>
      </c>
      <c r="BM459" s="39">
        <v>0.26</v>
      </c>
      <c r="BN459" s="39">
        <v>0.17</v>
      </c>
      <c r="BO459" s="39">
        <v>0.13</v>
      </c>
      <c r="BP459" s="39">
        <v>0.48</v>
      </c>
      <c r="BQ459" s="39">
        <v>0.43</v>
      </c>
      <c r="BR459" s="39">
        <v>0.13</v>
      </c>
      <c r="BS459" s="39">
        <v>0.17</v>
      </c>
      <c r="BT459" s="39">
        <v>0.13</v>
      </c>
      <c r="BU459" s="39">
        <v>0.56999999999999995</v>
      </c>
      <c r="BV459" s="39">
        <v>0.22</v>
      </c>
      <c r="BW459" s="39">
        <v>0.13</v>
      </c>
      <c r="BX459" s="39">
        <v>0.13</v>
      </c>
      <c r="BY459" s="39">
        <v>0.17</v>
      </c>
      <c r="BZ459" s="39">
        <v>0.35</v>
      </c>
      <c r="CA459" s="39">
        <v>0.39</v>
      </c>
      <c r="CB459" s="39">
        <v>0.3</v>
      </c>
      <c r="CC459" s="39">
        <v>0.34</v>
      </c>
      <c r="CD459" s="39">
        <v>0.3</v>
      </c>
      <c r="CE459" s="39">
        <v>0.35</v>
      </c>
      <c r="CF459" s="39">
        <v>0.26</v>
      </c>
    </row>
    <row r="460" spans="1:84" x14ac:dyDescent="0.25">
      <c r="A460" s="31" t="str">
        <f t="shared" si="7"/>
        <v>ESC MUL BOM TEMPO5º anoA</v>
      </c>
      <c r="B460" s="31" t="s">
        <v>280</v>
      </c>
      <c r="C460" s="31" t="s">
        <v>614</v>
      </c>
      <c r="D460" s="31" t="s">
        <v>580</v>
      </c>
      <c r="E460" s="31" t="s">
        <v>217</v>
      </c>
      <c r="F460" s="31" t="s">
        <v>87</v>
      </c>
      <c r="G460" s="42">
        <v>25</v>
      </c>
      <c r="H460" s="42">
        <v>25</v>
      </c>
      <c r="I460" s="42">
        <v>25</v>
      </c>
      <c r="J460" s="42">
        <v>25</v>
      </c>
      <c r="K460" s="39">
        <v>0.32</v>
      </c>
      <c r="L460" s="39">
        <v>0.24</v>
      </c>
      <c r="M460" s="39">
        <v>0.32</v>
      </c>
      <c r="N460" s="39">
        <v>0.24</v>
      </c>
      <c r="O460" s="39">
        <v>0.4</v>
      </c>
      <c r="P460" s="39">
        <v>0.36</v>
      </c>
      <c r="Q460" s="39">
        <v>0.36</v>
      </c>
      <c r="R460" s="39">
        <v>0.2</v>
      </c>
      <c r="S460" s="39">
        <v>0.36</v>
      </c>
      <c r="T460" s="39">
        <v>0.48</v>
      </c>
      <c r="U460" s="39">
        <v>0.64</v>
      </c>
      <c r="V460" s="39">
        <v>0.32</v>
      </c>
      <c r="W460" s="39">
        <v>0.4</v>
      </c>
      <c r="X460" s="39">
        <v>0.48</v>
      </c>
      <c r="Y460" s="39">
        <v>0.64</v>
      </c>
      <c r="Z460" s="39">
        <v>0.56000000000000005</v>
      </c>
      <c r="AA460" s="39">
        <v>0.2</v>
      </c>
      <c r="AB460" s="39">
        <v>0.24</v>
      </c>
      <c r="AC460" s="39">
        <v>0.24</v>
      </c>
      <c r="AD460" s="39">
        <v>0.64</v>
      </c>
      <c r="AE460" s="39">
        <v>0.56000000000000005</v>
      </c>
      <c r="AF460" s="39">
        <v>0.44</v>
      </c>
      <c r="AG460" s="39">
        <v>0.4</v>
      </c>
      <c r="AH460" s="39">
        <v>0.04</v>
      </c>
      <c r="AI460" s="39">
        <v>0.28000000000000003</v>
      </c>
      <c r="AJ460" s="39">
        <v>0.6</v>
      </c>
      <c r="AK460" s="39">
        <v>0.56000000000000005</v>
      </c>
      <c r="AL460" s="39">
        <v>0.48</v>
      </c>
      <c r="AM460" s="39">
        <v>0.6</v>
      </c>
      <c r="AN460" s="39">
        <v>0.16</v>
      </c>
      <c r="AO460" s="39">
        <v>0.32</v>
      </c>
      <c r="AP460" s="39">
        <v>0.2</v>
      </c>
      <c r="AQ460" s="39">
        <v>0.4</v>
      </c>
      <c r="AR460" s="39">
        <v>0.36</v>
      </c>
      <c r="AS460" s="39">
        <v>0.44</v>
      </c>
      <c r="AT460" s="39">
        <v>0.16</v>
      </c>
      <c r="AU460" s="39">
        <v>0.48</v>
      </c>
      <c r="AV460" s="39">
        <v>0.4</v>
      </c>
      <c r="AW460" s="39">
        <v>0.24</v>
      </c>
      <c r="AX460" s="39">
        <v>0.4</v>
      </c>
      <c r="AY460" s="39">
        <v>0.32</v>
      </c>
      <c r="AZ460" s="39">
        <v>0.28000000000000003</v>
      </c>
      <c r="BA460" s="39">
        <v>0.2</v>
      </c>
      <c r="BB460" s="39">
        <v>0.72</v>
      </c>
      <c r="BC460" s="39">
        <v>0.36</v>
      </c>
      <c r="BD460" s="39">
        <v>0.68</v>
      </c>
      <c r="BE460" s="39">
        <v>0.52</v>
      </c>
      <c r="BF460" s="39">
        <v>0.36</v>
      </c>
      <c r="BG460" s="39">
        <v>0.2</v>
      </c>
      <c r="BH460" s="39">
        <v>0.16</v>
      </c>
      <c r="BI460" s="39">
        <v>0.48</v>
      </c>
      <c r="BJ460" s="39">
        <v>0.2</v>
      </c>
      <c r="BK460" s="39">
        <v>0.56000000000000005</v>
      </c>
      <c r="BL460" s="39">
        <v>0.52</v>
      </c>
      <c r="BM460" s="39">
        <v>0.4</v>
      </c>
      <c r="BN460" s="39">
        <v>0.36</v>
      </c>
      <c r="BO460" s="39">
        <v>0.28000000000000003</v>
      </c>
      <c r="BP460" s="39">
        <v>0.52</v>
      </c>
      <c r="BQ460" s="39">
        <v>0.56000000000000005</v>
      </c>
      <c r="BR460" s="39">
        <v>0.36</v>
      </c>
      <c r="BS460" s="39">
        <v>0.24</v>
      </c>
      <c r="BT460" s="39">
        <v>0.32</v>
      </c>
      <c r="BU460" s="39">
        <v>0.48</v>
      </c>
      <c r="BV460" s="39">
        <v>0.28000000000000003</v>
      </c>
      <c r="BW460" s="39">
        <v>0.12</v>
      </c>
      <c r="BX460" s="39">
        <v>0.28000000000000003</v>
      </c>
      <c r="BY460" s="39">
        <v>0.4</v>
      </c>
      <c r="BZ460" s="39">
        <v>0.2</v>
      </c>
      <c r="CA460" s="39">
        <v>0.28000000000000003</v>
      </c>
      <c r="CB460" s="39">
        <v>0.2</v>
      </c>
      <c r="CC460" s="39">
        <v>0.38</v>
      </c>
      <c r="CD460" s="39">
        <v>0.38</v>
      </c>
      <c r="CE460" s="39">
        <v>0.4</v>
      </c>
      <c r="CF460" s="39">
        <v>0.28000000000000003</v>
      </c>
    </row>
    <row r="461" spans="1:84" x14ac:dyDescent="0.25">
      <c r="A461" s="31" t="str">
        <f t="shared" si="7"/>
        <v>ESCOLA MUNICIPAL JUSCELINO KUBITSCHEK DE OLIVEIRA5º ano5º ANO A - MAT- ID: 795</v>
      </c>
      <c r="B461" s="31" t="s">
        <v>280</v>
      </c>
      <c r="C461" s="31" t="s">
        <v>590</v>
      </c>
      <c r="D461" s="31" t="s">
        <v>559</v>
      </c>
      <c r="E461" s="31" t="s">
        <v>217</v>
      </c>
      <c r="F461" s="31" t="s">
        <v>581</v>
      </c>
      <c r="G461" s="42">
        <v>1</v>
      </c>
      <c r="H461" s="42">
        <v>1</v>
      </c>
      <c r="I461" s="42">
        <v>1</v>
      </c>
      <c r="J461" s="42">
        <v>1</v>
      </c>
      <c r="K461" s="39">
        <v>1</v>
      </c>
      <c r="L461" s="39">
        <v>0</v>
      </c>
      <c r="M461" s="39">
        <v>0</v>
      </c>
      <c r="N461" s="39">
        <v>0</v>
      </c>
      <c r="O461" s="39">
        <v>0</v>
      </c>
      <c r="P461" s="39">
        <v>0</v>
      </c>
      <c r="Q461" s="39">
        <v>1</v>
      </c>
      <c r="R461" s="39">
        <v>1</v>
      </c>
      <c r="S461" s="39">
        <v>1</v>
      </c>
      <c r="T461" s="39">
        <v>0</v>
      </c>
      <c r="U461" s="39">
        <v>0</v>
      </c>
      <c r="V461" s="39">
        <v>1</v>
      </c>
      <c r="W461" s="39">
        <v>0</v>
      </c>
      <c r="X461" s="39">
        <v>1</v>
      </c>
      <c r="Y461" s="39">
        <v>1</v>
      </c>
      <c r="Z461" s="39">
        <v>1</v>
      </c>
      <c r="AA461" s="39">
        <v>1</v>
      </c>
      <c r="AB461" s="39">
        <v>0</v>
      </c>
      <c r="AC461" s="39">
        <v>0</v>
      </c>
      <c r="AD461" s="39">
        <v>1</v>
      </c>
      <c r="AE461" s="39">
        <v>1</v>
      </c>
      <c r="AF461" s="39">
        <v>1</v>
      </c>
      <c r="AG461" s="39">
        <v>0</v>
      </c>
      <c r="AH461" s="39">
        <v>0</v>
      </c>
      <c r="AI461" s="39">
        <v>1</v>
      </c>
      <c r="AJ461" s="39">
        <v>1</v>
      </c>
      <c r="AK461" s="39">
        <v>1</v>
      </c>
      <c r="AL461" s="39">
        <v>1</v>
      </c>
      <c r="AM461" s="39">
        <v>0</v>
      </c>
      <c r="AN461" s="39">
        <v>0</v>
      </c>
      <c r="AO461" s="39">
        <v>0</v>
      </c>
      <c r="AP461" s="39">
        <v>0</v>
      </c>
      <c r="AQ461" s="39">
        <v>1</v>
      </c>
      <c r="AR461" s="39">
        <v>1</v>
      </c>
      <c r="AS461" s="39">
        <v>1</v>
      </c>
      <c r="AT461" s="39">
        <v>1</v>
      </c>
      <c r="AU461" s="39">
        <v>1</v>
      </c>
      <c r="AV461" s="39">
        <v>0</v>
      </c>
      <c r="AW461" s="39">
        <v>0</v>
      </c>
      <c r="AX461" s="39">
        <v>1</v>
      </c>
      <c r="AY461" s="39">
        <v>0</v>
      </c>
      <c r="AZ461" s="39">
        <v>0</v>
      </c>
      <c r="BA461" s="39">
        <v>0</v>
      </c>
      <c r="BB461" s="39">
        <v>1</v>
      </c>
      <c r="BC461" s="39">
        <v>1</v>
      </c>
      <c r="BD461" s="39">
        <v>0</v>
      </c>
      <c r="BE461" s="39">
        <v>1</v>
      </c>
      <c r="BF461" s="39">
        <v>0</v>
      </c>
      <c r="BG461" s="39">
        <v>0</v>
      </c>
      <c r="BH461" s="39">
        <v>0</v>
      </c>
      <c r="BI461" s="39">
        <v>1</v>
      </c>
      <c r="BJ461" s="39">
        <v>1</v>
      </c>
      <c r="BK461" s="39">
        <v>1</v>
      </c>
      <c r="BL461" s="39">
        <v>1</v>
      </c>
      <c r="BM461" s="39">
        <v>1</v>
      </c>
      <c r="BN461" s="39">
        <v>1</v>
      </c>
      <c r="BO461" s="39">
        <v>1</v>
      </c>
      <c r="BP461" s="39">
        <v>1</v>
      </c>
      <c r="BQ461" s="39">
        <v>0</v>
      </c>
      <c r="BR461" s="39">
        <v>1</v>
      </c>
      <c r="BS461" s="39">
        <v>0</v>
      </c>
      <c r="BT461" s="39">
        <v>1</v>
      </c>
      <c r="BU461" s="39">
        <v>1</v>
      </c>
      <c r="BV461" s="39">
        <v>1</v>
      </c>
      <c r="BW461" s="39">
        <v>0</v>
      </c>
      <c r="BX461" s="39">
        <v>1</v>
      </c>
      <c r="BY461" s="39">
        <v>1</v>
      </c>
      <c r="BZ461" s="39">
        <v>1</v>
      </c>
      <c r="CA461" s="39">
        <v>0</v>
      </c>
      <c r="CB461" s="39">
        <v>0</v>
      </c>
      <c r="CC461" s="39">
        <v>0.5</v>
      </c>
      <c r="CD461" s="39">
        <v>0.6</v>
      </c>
      <c r="CE461" s="39">
        <v>0.6</v>
      </c>
      <c r="CF461" s="39">
        <v>0.6</v>
      </c>
    </row>
    <row r="462" spans="1:84" x14ac:dyDescent="0.25">
      <c r="A462" s="31" t="str">
        <f t="shared" si="7"/>
        <v>ESCOLA MUNICIPAL MADRE GABRIELA5º anoA</v>
      </c>
      <c r="B462" s="31" t="s">
        <v>224</v>
      </c>
      <c r="C462" s="31" t="s">
        <v>224</v>
      </c>
      <c r="D462" s="31" t="s">
        <v>582</v>
      </c>
      <c r="E462" s="31" t="s">
        <v>217</v>
      </c>
      <c r="F462" s="31" t="s">
        <v>87</v>
      </c>
      <c r="G462" s="43">
        <v>2</v>
      </c>
      <c r="H462" s="43">
        <v>2</v>
      </c>
      <c r="I462" s="43">
        <v>2</v>
      </c>
      <c r="J462" s="43">
        <v>2</v>
      </c>
      <c r="K462" s="39">
        <v>0</v>
      </c>
      <c r="L462" s="39">
        <v>1</v>
      </c>
      <c r="M462" s="39">
        <v>0.5</v>
      </c>
      <c r="N462" s="39">
        <v>0.5</v>
      </c>
      <c r="O462" s="39">
        <v>1</v>
      </c>
      <c r="P462" s="39">
        <v>0</v>
      </c>
      <c r="Q462" s="39">
        <v>0</v>
      </c>
      <c r="R462" s="39">
        <v>0</v>
      </c>
      <c r="S462" s="39">
        <v>0</v>
      </c>
      <c r="T462" s="39">
        <v>0</v>
      </c>
      <c r="U462" s="39">
        <v>0</v>
      </c>
      <c r="V462" s="39">
        <v>0</v>
      </c>
      <c r="W462" s="39">
        <v>0.5</v>
      </c>
      <c r="X462" s="39">
        <v>0.5</v>
      </c>
      <c r="Y462" s="39">
        <v>0.5</v>
      </c>
      <c r="Z462" s="39">
        <v>0.5</v>
      </c>
      <c r="AA462" s="39">
        <v>0.5</v>
      </c>
      <c r="AB462" s="39">
        <v>0</v>
      </c>
      <c r="AC462" s="39">
        <v>0</v>
      </c>
      <c r="AD462" s="39">
        <v>0.5</v>
      </c>
      <c r="AE462" s="39">
        <v>0.5</v>
      </c>
      <c r="AF462" s="39">
        <v>0</v>
      </c>
      <c r="AG462" s="39">
        <v>0</v>
      </c>
      <c r="AH462" s="39">
        <v>0.5</v>
      </c>
      <c r="AI462" s="39">
        <v>0</v>
      </c>
      <c r="AJ462" s="39">
        <v>0</v>
      </c>
      <c r="AK462" s="39">
        <v>0.5</v>
      </c>
      <c r="AL462" s="39">
        <v>0.5</v>
      </c>
      <c r="AM462" s="39">
        <v>0</v>
      </c>
      <c r="AN462" s="39">
        <v>0</v>
      </c>
      <c r="AO462" s="39">
        <v>0.5</v>
      </c>
      <c r="AP462" s="39">
        <v>0</v>
      </c>
      <c r="AQ462" s="39">
        <v>0.5</v>
      </c>
      <c r="AR462" s="39">
        <v>0.5</v>
      </c>
      <c r="AS462" s="39">
        <v>0.5</v>
      </c>
      <c r="AT462" s="39">
        <v>0.5</v>
      </c>
      <c r="AU462" s="39">
        <v>0</v>
      </c>
      <c r="AV462" s="39">
        <v>0.5</v>
      </c>
      <c r="AW462" s="39">
        <v>0</v>
      </c>
      <c r="AX462" s="39">
        <v>0</v>
      </c>
      <c r="AY462" s="39">
        <v>0</v>
      </c>
      <c r="AZ462" s="39">
        <v>0.5</v>
      </c>
      <c r="BA462" s="39">
        <v>0</v>
      </c>
      <c r="BB462" s="39">
        <v>0.5</v>
      </c>
      <c r="BC462" s="39">
        <v>0.5</v>
      </c>
      <c r="BD462" s="39">
        <v>1</v>
      </c>
      <c r="BE462" s="39">
        <v>0.5</v>
      </c>
      <c r="BF462" s="39">
        <v>0.5</v>
      </c>
      <c r="BG462" s="39">
        <v>0.5</v>
      </c>
      <c r="BH462" s="39">
        <v>0</v>
      </c>
      <c r="BI462" s="39">
        <v>0.5</v>
      </c>
      <c r="BJ462" s="39">
        <v>0</v>
      </c>
      <c r="BK462" s="39">
        <v>0.5</v>
      </c>
      <c r="BL462" s="39">
        <v>0.5</v>
      </c>
      <c r="BM462" s="39">
        <v>0.5</v>
      </c>
      <c r="BN462" s="39">
        <v>0.5</v>
      </c>
      <c r="BO462" s="39">
        <v>0.5</v>
      </c>
      <c r="BP462" s="39">
        <v>0.5</v>
      </c>
      <c r="BQ462" s="39">
        <v>1</v>
      </c>
      <c r="BR462" s="39">
        <v>1</v>
      </c>
      <c r="BS462" s="39">
        <v>0.5</v>
      </c>
      <c r="BT462" s="39">
        <v>0.5</v>
      </c>
      <c r="BU462" s="39">
        <v>0.5</v>
      </c>
      <c r="BV462" s="39">
        <v>0.5</v>
      </c>
      <c r="BW462" s="39">
        <v>0.5</v>
      </c>
      <c r="BX462" s="39">
        <v>0.5</v>
      </c>
      <c r="BY462" s="39">
        <v>0.5</v>
      </c>
      <c r="BZ462" s="39">
        <v>0</v>
      </c>
      <c r="CA462" s="39">
        <v>0.5</v>
      </c>
      <c r="CB462" s="39">
        <v>0</v>
      </c>
      <c r="CC462" s="39">
        <v>0.3</v>
      </c>
      <c r="CD462" s="39">
        <v>0.25</v>
      </c>
      <c r="CE462" s="39">
        <v>0.48</v>
      </c>
      <c r="CF462" s="39">
        <v>0.4</v>
      </c>
    </row>
    <row r="463" spans="1:84" x14ac:dyDescent="0.25">
      <c r="A463" s="31" t="str">
        <f t="shared" si="7"/>
        <v>ESCOLA MUNICIPAL OLAVO BILAC5º ano52.01 - EF - MAT -5º ANO ID:759</v>
      </c>
      <c r="B463" s="31" t="s">
        <v>280</v>
      </c>
      <c r="C463" s="31" t="s">
        <v>590</v>
      </c>
      <c r="D463" s="31" t="s">
        <v>444</v>
      </c>
      <c r="E463" s="31" t="s">
        <v>217</v>
      </c>
      <c r="F463" s="31" t="s">
        <v>583</v>
      </c>
      <c r="G463" s="42">
        <v>13</v>
      </c>
      <c r="H463" s="42">
        <v>13</v>
      </c>
      <c r="I463" s="42">
        <v>12</v>
      </c>
      <c r="J463" s="42">
        <v>12</v>
      </c>
      <c r="K463" s="39">
        <v>0.46</v>
      </c>
      <c r="L463" s="39">
        <v>0.31</v>
      </c>
      <c r="M463" s="39">
        <v>0.23</v>
      </c>
      <c r="N463" s="39">
        <v>0.15</v>
      </c>
      <c r="O463" s="39">
        <v>0.31</v>
      </c>
      <c r="P463" s="39">
        <v>0.38</v>
      </c>
      <c r="Q463" s="39">
        <v>0.31</v>
      </c>
      <c r="R463" s="39">
        <v>0.38</v>
      </c>
      <c r="S463" s="39">
        <v>0.31</v>
      </c>
      <c r="T463" s="39">
        <v>0.31</v>
      </c>
      <c r="U463" s="39">
        <v>0.62</v>
      </c>
      <c r="V463" s="39">
        <v>0.31</v>
      </c>
      <c r="W463" s="39">
        <v>0.23</v>
      </c>
      <c r="X463" s="39">
        <v>0.62</v>
      </c>
      <c r="Y463" s="39">
        <v>0.38</v>
      </c>
      <c r="Z463" s="39">
        <v>0.15</v>
      </c>
      <c r="AA463" s="39">
        <v>0.23</v>
      </c>
      <c r="AB463" s="39">
        <v>0.15</v>
      </c>
      <c r="AC463" s="39">
        <v>0.15</v>
      </c>
      <c r="AD463" s="39">
        <v>0.54</v>
      </c>
      <c r="AE463" s="39">
        <v>0.46</v>
      </c>
      <c r="AF463" s="39">
        <v>0.38</v>
      </c>
      <c r="AG463" s="39">
        <v>0.23</v>
      </c>
      <c r="AH463" s="39">
        <v>0.15</v>
      </c>
      <c r="AI463" s="39">
        <v>0.38</v>
      </c>
      <c r="AJ463" s="39">
        <v>0.62</v>
      </c>
      <c r="AK463" s="39">
        <v>0.54</v>
      </c>
      <c r="AL463" s="39">
        <v>0.31</v>
      </c>
      <c r="AM463" s="39">
        <v>0.46</v>
      </c>
      <c r="AN463" s="39">
        <v>0.46</v>
      </c>
      <c r="AO463" s="39">
        <v>0.15</v>
      </c>
      <c r="AP463" s="39">
        <v>0.23</v>
      </c>
      <c r="AQ463" s="39">
        <v>0.31</v>
      </c>
      <c r="AR463" s="39">
        <v>0.31</v>
      </c>
      <c r="AS463" s="39">
        <v>0.23</v>
      </c>
      <c r="AT463" s="39">
        <v>0</v>
      </c>
      <c r="AU463" s="39">
        <v>0.23</v>
      </c>
      <c r="AV463" s="39">
        <v>0.15</v>
      </c>
      <c r="AW463" s="39">
        <v>0.15</v>
      </c>
      <c r="AX463" s="39">
        <v>0.15</v>
      </c>
      <c r="AY463" s="39">
        <v>0.15</v>
      </c>
      <c r="AZ463" s="39">
        <v>0.23</v>
      </c>
      <c r="BA463" s="39">
        <v>0.23</v>
      </c>
      <c r="BB463" s="39">
        <v>0.85</v>
      </c>
      <c r="BC463" s="39">
        <v>0.31</v>
      </c>
      <c r="BD463" s="39">
        <v>0.54</v>
      </c>
      <c r="BE463" s="39">
        <v>0.54</v>
      </c>
      <c r="BF463" s="39">
        <v>0.54</v>
      </c>
      <c r="BG463" s="39">
        <v>0.38</v>
      </c>
      <c r="BH463" s="39">
        <v>0.23</v>
      </c>
      <c r="BI463" s="39">
        <v>0.38</v>
      </c>
      <c r="BJ463" s="39">
        <v>0.08</v>
      </c>
      <c r="BK463" s="39">
        <v>0.46</v>
      </c>
      <c r="BL463" s="39">
        <v>0.62</v>
      </c>
      <c r="BM463" s="39">
        <v>0.38</v>
      </c>
      <c r="BN463" s="39">
        <v>0.23</v>
      </c>
      <c r="BO463" s="39">
        <v>0.15</v>
      </c>
      <c r="BP463" s="39">
        <v>0.77</v>
      </c>
      <c r="BQ463" s="39">
        <v>0.54</v>
      </c>
      <c r="BR463" s="39">
        <v>0.38</v>
      </c>
      <c r="BS463" s="39">
        <v>0.15</v>
      </c>
      <c r="BT463" s="39">
        <v>0.08</v>
      </c>
      <c r="BU463" s="39">
        <v>0.54</v>
      </c>
      <c r="BV463" s="39">
        <v>0.38</v>
      </c>
      <c r="BW463" s="39">
        <v>0.08</v>
      </c>
      <c r="BX463" s="39">
        <v>0.31</v>
      </c>
      <c r="BY463" s="39">
        <v>0.15</v>
      </c>
      <c r="BZ463" s="39">
        <v>0.54</v>
      </c>
      <c r="CA463" s="39">
        <v>0.23</v>
      </c>
      <c r="CB463" s="39">
        <v>0.62</v>
      </c>
      <c r="CC463" s="39">
        <v>0.33</v>
      </c>
      <c r="CD463" s="39">
        <v>0.3</v>
      </c>
      <c r="CE463" s="39">
        <v>0.4</v>
      </c>
      <c r="CF463" s="39">
        <v>0.31</v>
      </c>
    </row>
    <row r="464" spans="1:84" x14ac:dyDescent="0.25">
      <c r="A464" s="31" t="str">
        <f t="shared" si="7"/>
        <v>ESCOLA MUNICIPAL SAO JOAO5º ano5º ano A matutino</v>
      </c>
      <c r="B464" s="31" t="s">
        <v>318</v>
      </c>
      <c r="C464" s="31" t="s">
        <v>592</v>
      </c>
      <c r="D464" s="31" t="s">
        <v>471</v>
      </c>
      <c r="E464" s="31" t="s">
        <v>217</v>
      </c>
      <c r="F464" s="31" t="s">
        <v>584</v>
      </c>
      <c r="G464" s="43">
        <v>4</v>
      </c>
      <c r="H464" s="43">
        <v>4</v>
      </c>
      <c r="I464" s="43">
        <v>4</v>
      </c>
      <c r="J464" s="43">
        <v>4</v>
      </c>
      <c r="K464" s="39">
        <v>0</v>
      </c>
      <c r="L464" s="39">
        <v>0.25</v>
      </c>
      <c r="M464" s="39">
        <v>0.75</v>
      </c>
      <c r="N464" s="39">
        <v>0.25</v>
      </c>
      <c r="O464" s="39">
        <v>0.25</v>
      </c>
      <c r="P464" s="39">
        <v>0</v>
      </c>
      <c r="Q464" s="39">
        <v>0</v>
      </c>
      <c r="R464" s="39">
        <v>0</v>
      </c>
      <c r="S464" s="39">
        <v>0.5</v>
      </c>
      <c r="T464" s="39">
        <v>0</v>
      </c>
      <c r="U464" s="39">
        <v>0.75</v>
      </c>
      <c r="V464" s="39">
        <v>0.75</v>
      </c>
      <c r="W464" s="39">
        <v>0.25</v>
      </c>
      <c r="X464" s="39">
        <v>0.5</v>
      </c>
      <c r="Y464" s="39">
        <v>0.75</v>
      </c>
      <c r="Z464" s="39">
        <v>0</v>
      </c>
      <c r="AA464" s="39">
        <v>0.5</v>
      </c>
      <c r="AB464" s="39">
        <v>0.25</v>
      </c>
      <c r="AC464" s="39">
        <v>0.25</v>
      </c>
      <c r="AD464" s="39">
        <v>0.5</v>
      </c>
      <c r="AE464" s="39">
        <v>0.75</v>
      </c>
      <c r="AF464" s="39">
        <v>0.5</v>
      </c>
      <c r="AG464" s="39">
        <v>0.25</v>
      </c>
      <c r="AH464" s="39">
        <v>0</v>
      </c>
      <c r="AI464" s="39">
        <v>0.25</v>
      </c>
      <c r="AJ464" s="39">
        <v>0.25</v>
      </c>
      <c r="AK464" s="39">
        <v>0.5</v>
      </c>
      <c r="AL464" s="39">
        <v>1</v>
      </c>
      <c r="AM464" s="39">
        <v>1</v>
      </c>
      <c r="AN464" s="39">
        <v>0.5</v>
      </c>
      <c r="AO464" s="39">
        <v>0.25</v>
      </c>
      <c r="AP464" s="39">
        <v>0.5</v>
      </c>
      <c r="AQ464" s="39">
        <v>0.75</v>
      </c>
      <c r="AR464" s="39">
        <v>0.75</v>
      </c>
      <c r="AS464" s="39">
        <v>0.5</v>
      </c>
      <c r="AT464" s="39">
        <v>0</v>
      </c>
      <c r="AU464" s="39">
        <v>0.5</v>
      </c>
      <c r="AV464" s="39">
        <v>0.5</v>
      </c>
      <c r="AW464" s="39">
        <v>0.5</v>
      </c>
      <c r="AX464" s="39">
        <v>0.75</v>
      </c>
      <c r="AY464" s="39">
        <v>0</v>
      </c>
      <c r="AZ464" s="39">
        <v>0.5</v>
      </c>
      <c r="BA464" s="39">
        <v>0.25</v>
      </c>
      <c r="BB464" s="39">
        <v>0.5</v>
      </c>
      <c r="BC464" s="39">
        <v>0.5</v>
      </c>
      <c r="BD464" s="39">
        <v>0.25</v>
      </c>
      <c r="BE464" s="39">
        <v>0.5</v>
      </c>
      <c r="BF464" s="39">
        <v>0.25</v>
      </c>
      <c r="BG464" s="39">
        <v>0</v>
      </c>
      <c r="BH464" s="39">
        <v>0.25</v>
      </c>
      <c r="BI464" s="39">
        <v>0.5</v>
      </c>
      <c r="BJ464" s="39">
        <v>0.25</v>
      </c>
      <c r="BK464" s="39">
        <v>0.75</v>
      </c>
      <c r="BL464" s="39">
        <v>1</v>
      </c>
      <c r="BM464" s="39">
        <v>0.5</v>
      </c>
      <c r="BN464" s="39">
        <v>0.25</v>
      </c>
      <c r="BO464" s="39">
        <v>0.25</v>
      </c>
      <c r="BP464" s="39">
        <v>1</v>
      </c>
      <c r="BQ464" s="39">
        <v>1</v>
      </c>
      <c r="BR464" s="39">
        <v>0.25</v>
      </c>
      <c r="BS464" s="39">
        <v>0.75</v>
      </c>
      <c r="BT464" s="39">
        <v>0.25</v>
      </c>
      <c r="BU464" s="39">
        <v>0.75</v>
      </c>
      <c r="BV464" s="39">
        <v>0.5</v>
      </c>
      <c r="BW464" s="39">
        <v>0.25</v>
      </c>
      <c r="BX464" s="39">
        <v>0</v>
      </c>
      <c r="BY464" s="39">
        <v>0</v>
      </c>
      <c r="BZ464" s="39">
        <v>0.25</v>
      </c>
      <c r="CA464" s="39">
        <v>0</v>
      </c>
      <c r="CB464" s="39">
        <v>0</v>
      </c>
      <c r="CC464" s="39">
        <v>0.33</v>
      </c>
      <c r="CD464" s="39">
        <v>0.5</v>
      </c>
      <c r="CE464" s="39">
        <v>0.44</v>
      </c>
      <c r="CF464" s="39">
        <v>0.28000000000000003</v>
      </c>
    </row>
    <row r="465" spans="1:84" x14ac:dyDescent="0.25">
      <c r="A465" s="31" t="str">
        <f t="shared" si="7"/>
        <v>ESC MUL LUIS RAMOS DOS SANTOS5º anoC</v>
      </c>
      <c r="B465" s="31" t="s">
        <v>92</v>
      </c>
      <c r="C465" s="31" t="s">
        <v>612</v>
      </c>
      <c r="D465" s="31" t="s">
        <v>550</v>
      </c>
      <c r="E465" s="31" t="s">
        <v>217</v>
      </c>
      <c r="F465" s="31" t="s">
        <v>102</v>
      </c>
      <c r="G465" s="42">
        <v>20</v>
      </c>
      <c r="H465" s="42">
        <v>20</v>
      </c>
      <c r="I465" s="42">
        <v>20</v>
      </c>
      <c r="J465" s="42">
        <v>20</v>
      </c>
      <c r="K465" s="39">
        <v>0.15</v>
      </c>
      <c r="L465" s="39">
        <v>0.2</v>
      </c>
      <c r="M465" s="39">
        <v>0.3</v>
      </c>
      <c r="N465" s="39">
        <v>0.4</v>
      </c>
      <c r="O465" s="39">
        <v>0.55000000000000004</v>
      </c>
      <c r="P465" s="39">
        <v>0.2</v>
      </c>
      <c r="Q465" s="39">
        <v>0.35</v>
      </c>
      <c r="R465" s="39">
        <v>0.3</v>
      </c>
      <c r="S465" s="39">
        <v>0.6</v>
      </c>
      <c r="T465" s="39">
        <v>0.25</v>
      </c>
      <c r="U465" s="39">
        <v>0.5</v>
      </c>
      <c r="V465" s="39">
        <v>0.45</v>
      </c>
      <c r="W465" s="39">
        <v>0.5</v>
      </c>
      <c r="X465" s="39">
        <v>0.55000000000000004</v>
      </c>
      <c r="Y465" s="39">
        <v>0.5</v>
      </c>
      <c r="Z465" s="39">
        <v>0.35</v>
      </c>
      <c r="AA465" s="39">
        <v>0.45</v>
      </c>
      <c r="AB465" s="39">
        <v>0.3</v>
      </c>
      <c r="AC465" s="39">
        <v>0.15</v>
      </c>
      <c r="AD465" s="39">
        <v>0.45</v>
      </c>
      <c r="AE465" s="39">
        <v>0.35</v>
      </c>
      <c r="AF465" s="39">
        <v>0.55000000000000004</v>
      </c>
      <c r="AG465" s="39">
        <v>0.25</v>
      </c>
      <c r="AH465" s="39">
        <v>0.1</v>
      </c>
      <c r="AI465" s="39">
        <v>0.3</v>
      </c>
      <c r="AJ465" s="39">
        <v>0.35</v>
      </c>
      <c r="AK465" s="39">
        <v>0.6</v>
      </c>
      <c r="AL465" s="39">
        <v>0.3</v>
      </c>
      <c r="AM465" s="39">
        <v>0.5</v>
      </c>
      <c r="AN465" s="39">
        <v>0.2</v>
      </c>
      <c r="AO465" s="39">
        <v>0.3</v>
      </c>
      <c r="AP465" s="39">
        <v>0.4</v>
      </c>
      <c r="AQ465" s="39">
        <v>0.5</v>
      </c>
      <c r="AR465" s="39">
        <v>0.3</v>
      </c>
      <c r="AS465" s="39">
        <v>0.5</v>
      </c>
      <c r="AT465" s="39">
        <v>0.1</v>
      </c>
      <c r="AU465" s="39">
        <v>0.35</v>
      </c>
      <c r="AV465" s="39">
        <v>0.35</v>
      </c>
      <c r="AW465" s="39">
        <v>0.65</v>
      </c>
      <c r="AX465" s="39">
        <v>0.4</v>
      </c>
      <c r="AY465" s="39">
        <v>0.2</v>
      </c>
      <c r="AZ465" s="39">
        <v>0.25</v>
      </c>
      <c r="BA465" s="39">
        <v>0.1</v>
      </c>
      <c r="BB465" s="39">
        <v>0.7</v>
      </c>
      <c r="BC465" s="39">
        <v>0.25</v>
      </c>
      <c r="BD465" s="39">
        <v>0.6</v>
      </c>
      <c r="BE465" s="39">
        <v>0.75</v>
      </c>
      <c r="BF465" s="39">
        <v>0.35</v>
      </c>
      <c r="BG465" s="39">
        <v>0.15</v>
      </c>
      <c r="BH465" s="39">
        <v>0</v>
      </c>
      <c r="BI465" s="39">
        <v>0.6</v>
      </c>
      <c r="BJ465" s="39">
        <v>0.35</v>
      </c>
      <c r="BK465" s="39">
        <v>0.5</v>
      </c>
      <c r="BL465" s="39">
        <v>0.45</v>
      </c>
      <c r="BM465" s="39">
        <v>0.35</v>
      </c>
      <c r="BN465" s="39">
        <v>0.2</v>
      </c>
      <c r="BO465" s="39">
        <v>0.25</v>
      </c>
      <c r="BP465" s="39">
        <v>0.6</v>
      </c>
      <c r="BQ465" s="39">
        <v>0.5</v>
      </c>
      <c r="BR465" s="39">
        <v>0.6</v>
      </c>
      <c r="BS465" s="39">
        <v>0.2</v>
      </c>
      <c r="BT465" s="39">
        <v>0.2</v>
      </c>
      <c r="BU465" s="39">
        <v>0.7</v>
      </c>
      <c r="BV465" s="39">
        <v>0.4</v>
      </c>
      <c r="BW465" s="39">
        <v>0.6</v>
      </c>
      <c r="BX465" s="39">
        <v>0.1</v>
      </c>
      <c r="BY465" s="39">
        <v>0.2</v>
      </c>
      <c r="BZ465" s="39">
        <v>0.55000000000000004</v>
      </c>
      <c r="CA465" s="39">
        <v>0.15</v>
      </c>
      <c r="CB465" s="39">
        <v>0.25</v>
      </c>
      <c r="CC465" s="39">
        <v>0.38</v>
      </c>
      <c r="CD465" s="39">
        <v>0.37</v>
      </c>
      <c r="CE465" s="39">
        <v>0.39</v>
      </c>
      <c r="CF465" s="39">
        <v>0.34</v>
      </c>
    </row>
    <row r="466" spans="1:84" x14ac:dyDescent="0.25">
      <c r="A466" s="31" t="str">
        <f t="shared" si="7"/>
        <v>ESC MUL ELDA SILVA BARROS5º anoA</v>
      </c>
      <c r="B466" s="31" t="s">
        <v>280</v>
      </c>
      <c r="C466" s="31" t="s">
        <v>614</v>
      </c>
      <c r="D466" s="31" t="s">
        <v>585</v>
      </c>
      <c r="E466" s="31" t="s">
        <v>217</v>
      </c>
      <c r="F466" s="31" t="s">
        <v>87</v>
      </c>
      <c r="G466" s="42">
        <v>1</v>
      </c>
      <c r="H466" s="42">
        <v>1</v>
      </c>
      <c r="I466" s="42">
        <v>1</v>
      </c>
      <c r="J466" s="42">
        <v>1</v>
      </c>
      <c r="K466" s="39">
        <v>0</v>
      </c>
      <c r="L466" s="39">
        <v>0</v>
      </c>
      <c r="M466" s="39">
        <v>1</v>
      </c>
      <c r="N466" s="39">
        <v>1</v>
      </c>
      <c r="O466" s="39">
        <v>0</v>
      </c>
      <c r="P466" s="39">
        <v>0</v>
      </c>
      <c r="Q466" s="39">
        <v>0</v>
      </c>
      <c r="R466" s="39">
        <v>0</v>
      </c>
      <c r="S466" s="39">
        <v>1</v>
      </c>
      <c r="T466" s="39">
        <v>1</v>
      </c>
      <c r="U466" s="39">
        <v>1</v>
      </c>
      <c r="V466" s="39">
        <v>0</v>
      </c>
      <c r="W466" s="39">
        <v>0</v>
      </c>
      <c r="X466" s="39">
        <v>1</v>
      </c>
      <c r="Y466" s="39">
        <v>0</v>
      </c>
      <c r="Z466" s="39">
        <v>0</v>
      </c>
      <c r="AA466" s="39">
        <v>1</v>
      </c>
      <c r="AB466" s="39">
        <v>0</v>
      </c>
      <c r="AC466" s="39">
        <v>0</v>
      </c>
      <c r="AD466" s="39">
        <v>0</v>
      </c>
      <c r="AE466" s="39">
        <v>0</v>
      </c>
      <c r="AF466" s="39">
        <v>0</v>
      </c>
      <c r="AG466" s="39">
        <v>1</v>
      </c>
      <c r="AH466" s="39">
        <v>1</v>
      </c>
      <c r="AI466" s="39">
        <v>0</v>
      </c>
      <c r="AJ466" s="39">
        <v>0</v>
      </c>
      <c r="AK466" s="39">
        <v>0</v>
      </c>
      <c r="AL466" s="39">
        <v>0</v>
      </c>
      <c r="AM466" s="39">
        <v>0</v>
      </c>
      <c r="AN466" s="39">
        <v>0</v>
      </c>
      <c r="AO466" s="39">
        <v>0</v>
      </c>
      <c r="AP466" s="39">
        <v>0</v>
      </c>
      <c r="AQ466" s="39">
        <v>0</v>
      </c>
      <c r="AR466" s="39">
        <v>0</v>
      </c>
      <c r="AS466" s="39">
        <v>0</v>
      </c>
      <c r="AT466" s="39">
        <v>0</v>
      </c>
      <c r="AU466" s="39">
        <v>0</v>
      </c>
      <c r="AV466" s="39">
        <v>0</v>
      </c>
      <c r="AW466" s="39">
        <v>1</v>
      </c>
      <c r="AX466" s="39">
        <v>0</v>
      </c>
      <c r="AY466" s="39">
        <v>0</v>
      </c>
      <c r="AZ466" s="39">
        <v>0</v>
      </c>
      <c r="BA466" s="39">
        <v>0</v>
      </c>
      <c r="BB466" s="39">
        <v>1</v>
      </c>
      <c r="BC466" s="39">
        <v>0</v>
      </c>
      <c r="BD466" s="39">
        <v>0</v>
      </c>
      <c r="BE466" s="39">
        <v>1</v>
      </c>
      <c r="BF466" s="39">
        <v>0</v>
      </c>
      <c r="BG466" s="39">
        <v>0</v>
      </c>
      <c r="BH466" s="39">
        <v>1</v>
      </c>
      <c r="BI466" s="39">
        <v>0</v>
      </c>
      <c r="BJ466" s="39">
        <v>0</v>
      </c>
      <c r="BK466" s="39">
        <v>1</v>
      </c>
      <c r="BL466" s="39">
        <v>0</v>
      </c>
      <c r="BM466" s="39">
        <v>1</v>
      </c>
      <c r="BN466" s="39">
        <v>0</v>
      </c>
      <c r="BO466" s="39">
        <v>1</v>
      </c>
      <c r="BP466" s="39">
        <v>0</v>
      </c>
      <c r="BQ466" s="39">
        <v>0</v>
      </c>
      <c r="BR466" s="39">
        <v>0</v>
      </c>
      <c r="BS466" s="39">
        <v>0</v>
      </c>
      <c r="BT466" s="39">
        <v>0</v>
      </c>
      <c r="BU466" s="39">
        <v>0</v>
      </c>
      <c r="BV466" s="39">
        <v>0</v>
      </c>
      <c r="BW466" s="39">
        <v>0</v>
      </c>
      <c r="BX466" s="39">
        <v>0</v>
      </c>
      <c r="BY466" s="39">
        <v>0</v>
      </c>
      <c r="BZ466" s="39">
        <v>0</v>
      </c>
      <c r="CA466" s="39">
        <v>0</v>
      </c>
      <c r="CB466" s="39">
        <v>1</v>
      </c>
      <c r="CC466" s="39">
        <v>0.35</v>
      </c>
      <c r="CD466" s="39">
        <v>0.15</v>
      </c>
      <c r="CE466" s="39">
        <v>0.3</v>
      </c>
      <c r="CF466" s="39">
        <v>0.1</v>
      </c>
    </row>
    <row r="467" spans="1:84" x14ac:dyDescent="0.25">
      <c r="A467" s="31" t="str">
        <f t="shared" si="7"/>
        <v>ESCOLA MUNICIPAL PROFESSORA MARIA JOSE GOMES DE SALES5º ano"A"</v>
      </c>
      <c r="B467" s="31" t="s">
        <v>240</v>
      </c>
      <c r="C467" s="31" t="s">
        <v>241</v>
      </c>
      <c r="D467" s="31" t="s">
        <v>244</v>
      </c>
      <c r="E467" s="31" t="s">
        <v>217</v>
      </c>
      <c r="F467" s="31" t="s">
        <v>187</v>
      </c>
      <c r="G467" s="42">
        <v>26</v>
      </c>
      <c r="H467" s="42">
        <v>26</v>
      </c>
      <c r="I467" s="42">
        <v>26</v>
      </c>
      <c r="J467" s="42">
        <v>26</v>
      </c>
      <c r="K467" s="39">
        <v>0.19</v>
      </c>
      <c r="L467" s="39">
        <v>0.31</v>
      </c>
      <c r="M467" s="39">
        <v>0.12</v>
      </c>
      <c r="N467" s="39">
        <v>0.31</v>
      </c>
      <c r="O467" s="39">
        <v>0.38</v>
      </c>
      <c r="P467" s="39">
        <v>0.12</v>
      </c>
      <c r="Q467" s="39">
        <v>0.38</v>
      </c>
      <c r="R467" s="39">
        <v>0.31</v>
      </c>
      <c r="S467" s="39">
        <v>0.35</v>
      </c>
      <c r="T467" s="39">
        <v>0.23</v>
      </c>
      <c r="U467" s="39">
        <v>0.73</v>
      </c>
      <c r="V467" s="39">
        <v>0.27</v>
      </c>
      <c r="W467" s="39">
        <v>0.19</v>
      </c>
      <c r="X467" s="39">
        <v>0.69</v>
      </c>
      <c r="Y467" s="39">
        <v>0.62</v>
      </c>
      <c r="Z467" s="39">
        <v>0.19</v>
      </c>
      <c r="AA467" s="39">
        <v>0.38</v>
      </c>
      <c r="AB467" s="39">
        <v>0.38</v>
      </c>
      <c r="AC467" s="39">
        <v>0.12</v>
      </c>
      <c r="AD467" s="39">
        <v>0.62</v>
      </c>
      <c r="AE467" s="39">
        <v>0.57999999999999996</v>
      </c>
      <c r="AF467" s="39">
        <v>0.62</v>
      </c>
      <c r="AG467" s="39">
        <v>0.35</v>
      </c>
      <c r="AH467" s="39">
        <v>0.27</v>
      </c>
      <c r="AI467" s="39">
        <v>0.27</v>
      </c>
      <c r="AJ467" s="39">
        <v>0.42</v>
      </c>
      <c r="AK467" s="39">
        <v>0.69</v>
      </c>
      <c r="AL467" s="39">
        <v>0.27</v>
      </c>
      <c r="AM467" s="39">
        <v>0.65</v>
      </c>
      <c r="AN467" s="39">
        <v>0.23</v>
      </c>
      <c r="AO467" s="39">
        <v>0.12</v>
      </c>
      <c r="AP467" s="39">
        <v>0.15</v>
      </c>
      <c r="AQ467" s="39">
        <v>0.31</v>
      </c>
      <c r="AR467" s="39">
        <v>0.27</v>
      </c>
      <c r="AS467" s="39">
        <v>0.73</v>
      </c>
      <c r="AT467" s="39">
        <v>0.19</v>
      </c>
      <c r="AU467" s="39">
        <v>0.35</v>
      </c>
      <c r="AV467" s="39">
        <v>0.15</v>
      </c>
      <c r="AW467" s="39">
        <v>0.12</v>
      </c>
      <c r="AX467" s="39">
        <v>0.35</v>
      </c>
      <c r="AY467" s="39">
        <v>0.23</v>
      </c>
      <c r="AZ467" s="39">
        <v>0.35</v>
      </c>
      <c r="BA467" s="39">
        <v>0.04</v>
      </c>
      <c r="BB467" s="39">
        <v>0.62</v>
      </c>
      <c r="BC467" s="39">
        <v>0.35</v>
      </c>
      <c r="BD467" s="39">
        <v>0.69</v>
      </c>
      <c r="BE467" s="39">
        <v>0.69</v>
      </c>
      <c r="BF467" s="39">
        <v>0.35</v>
      </c>
      <c r="BG467" s="39">
        <v>0.19</v>
      </c>
      <c r="BH467" s="39">
        <v>0.15</v>
      </c>
      <c r="BI467" s="39">
        <v>0.54</v>
      </c>
      <c r="BJ467" s="39">
        <v>0.27</v>
      </c>
      <c r="BK467" s="39">
        <v>0.54</v>
      </c>
      <c r="BL467" s="39">
        <v>0.5</v>
      </c>
      <c r="BM467" s="39">
        <v>0.35</v>
      </c>
      <c r="BN467" s="39">
        <v>0.12</v>
      </c>
      <c r="BO467" s="39">
        <v>0.15</v>
      </c>
      <c r="BP467" s="39">
        <v>0.65</v>
      </c>
      <c r="BQ467" s="39">
        <v>0.5</v>
      </c>
      <c r="BR467" s="39">
        <v>0.54</v>
      </c>
      <c r="BS467" s="39">
        <v>0.31</v>
      </c>
      <c r="BT467" s="39">
        <v>0.04</v>
      </c>
      <c r="BU467" s="39">
        <v>0.65</v>
      </c>
      <c r="BV467" s="39">
        <v>0.31</v>
      </c>
      <c r="BW467" s="39">
        <v>0.12</v>
      </c>
      <c r="BX467" s="39">
        <v>0.19</v>
      </c>
      <c r="BY467" s="39">
        <v>0.27</v>
      </c>
      <c r="BZ467" s="39">
        <v>0.27</v>
      </c>
      <c r="CA467" s="39">
        <v>0.27</v>
      </c>
      <c r="CB467" s="39">
        <v>0.23</v>
      </c>
      <c r="CC467" s="39">
        <v>0.34</v>
      </c>
      <c r="CD467" s="39">
        <v>0.35</v>
      </c>
      <c r="CE467" s="39">
        <v>0.39</v>
      </c>
      <c r="CF467" s="39">
        <v>0.27</v>
      </c>
    </row>
    <row r="468" spans="1:84" x14ac:dyDescent="0.25">
      <c r="A468" s="31" t="str">
        <f t="shared" si="7"/>
        <v>ESCOLA MUNICIPAL PROFESSORA MARIA JOSE GOMES DE SALES5º ano"B"</v>
      </c>
      <c r="B468" s="31" t="s">
        <v>240</v>
      </c>
      <c r="C468" s="31" t="s">
        <v>241</v>
      </c>
      <c r="D468" s="31" t="s">
        <v>244</v>
      </c>
      <c r="E468" s="31" t="s">
        <v>217</v>
      </c>
      <c r="F468" s="31" t="s">
        <v>243</v>
      </c>
      <c r="G468" s="42">
        <v>21</v>
      </c>
      <c r="H468" s="42">
        <v>21</v>
      </c>
      <c r="I468" s="42">
        <v>21</v>
      </c>
      <c r="J468" s="42">
        <v>21</v>
      </c>
      <c r="K468" s="39">
        <v>0.24</v>
      </c>
      <c r="L468" s="39">
        <v>0.28999999999999998</v>
      </c>
      <c r="M468" s="39">
        <v>0.28999999999999998</v>
      </c>
      <c r="N468" s="39">
        <v>0.28999999999999998</v>
      </c>
      <c r="O468" s="39">
        <v>0.52</v>
      </c>
      <c r="P468" s="39">
        <v>0.14000000000000001</v>
      </c>
      <c r="Q468" s="39">
        <v>0.43</v>
      </c>
      <c r="R468" s="39">
        <v>0.19</v>
      </c>
      <c r="S468" s="39">
        <v>0.33</v>
      </c>
      <c r="T468" s="39">
        <v>0.33</v>
      </c>
      <c r="U468" s="39">
        <v>0.62</v>
      </c>
      <c r="V468" s="39">
        <v>0.33</v>
      </c>
      <c r="W468" s="39">
        <v>0.28999999999999998</v>
      </c>
      <c r="X468" s="39">
        <v>0.76</v>
      </c>
      <c r="Y468" s="39">
        <v>0.62</v>
      </c>
      <c r="Z468" s="39">
        <v>0.33</v>
      </c>
      <c r="AA468" s="39">
        <v>0.28999999999999998</v>
      </c>
      <c r="AB468" s="39">
        <v>0.43</v>
      </c>
      <c r="AC468" s="39">
        <v>0.05</v>
      </c>
      <c r="AD468" s="39">
        <v>0.62</v>
      </c>
      <c r="AE468" s="39">
        <v>0.43</v>
      </c>
      <c r="AF468" s="39">
        <v>0.67</v>
      </c>
      <c r="AG468" s="39">
        <v>0.28999999999999998</v>
      </c>
      <c r="AH468" s="39">
        <v>0.38</v>
      </c>
      <c r="AI468" s="39">
        <v>0.28999999999999998</v>
      </c>
      <c r="AJ468" s="39">
        <v>0.38</v>
      </c>
      <c r="AK468" s="39">
        <v>0.52</v>
      </c>
      <c r="AL468" s="39">
        <v>0.33</v>
      </c>
      <c r="AM468" s="39">
        <v>0.67</v>
      </c>
      <c r="AN468" s="39">
        <v>0.28999999999999998</v>
      </c>
      <c r="AO468" s="39">
        <v>0.24</v>
      </c>
      <c r="AP468" s="39">
        <v>0.14000000000000001</v>
      </c>
      <c r="AQ468" s="39">
        <v>0.38</v>
      </c>
      <c r="AR468" s="39">
        <v>0.28999999999999998</v>
      </c>
      <c r="AS468" s="39">
        <v>0.67</v>
      </c>
      <c r="AT468" s="39">
        <v>0.05</v>
      </c>
      <c r="AU468" s="39">
        <v>0.24</v>
      </c>
      <c r="AV468" s="39">
        <v>0.43</v>
      </c>
      <c r="AW468" s="39">
        <v>0.19</v>
      </c>
      <c r="AX468" s="39">
        <v>0.24</v>
      </c>
      <c r="AY468" s="39">
        <v>0.19</v>
      </c>
      <c r="AZ468" s="39">
        <v>0.19</v>
      </c>
      <c r="BA468" s="39">
        <v>0.1</v>
      </c>
      <c r="BB468" s="39">
        <v>0.9</v>
      </c>
      <c r="BC468" s="39">
        <v>0.48</v>
      </c>
      <c r="BD468" s="39">
        <v>0.67</v>
      </c>
      <c r="BE468" s="39">
        <v>0.62</v>
      </c>
      <c r="BF468" s="39">
        <v>0.28999999999999998</v>
      </c>
      <c r="BG468" s="39">
        <v>0.28999999999999998</v>
      </c>
      <c r="BH468" s="39">
        <v>0.1</v>
      </c>
      <c r="BI468" s="39">
        <v>0.71</v>
      </c>
      <c r="BJ468" s="39">
        <v>0.24</v>
      </c>
      <c r="BK468" s="39">
        <v>0.62</v>
      </c>
      <c r="BL468" s="39">
        <v>0.67</v>
      </c>
      <c r="BM468" s="39">
        <v>0.43</v>
      </c>
      <c r="BN468" s="39">
        <v>0.43</v>
      </c>
      <c r="BO468" s="39">
        <v>0.14000000000000001</v>
      </c>
      <c r="BP468" s="39">
        <v>0.71</v>
      </c>
      <c r="BQ468" s="39">
        <v>0.43</v>
      </c>
      <c r="BR468" s="39">
        <v>0.24</v>
      </c>
      <c r="BS468" s="39">
        <v>0.33</v>
      </c>
      <c r="BT468" s="39">
        <v>0.19</v>
      </c>
      <c r="BU468" s="39">
        <v>0.71</v>
      </c>
      <c r="BV468" s="39">
        <v>0.38</v>
      </c>
      <c r="BW468" s="39">
        <v>0.19</v>
      </c>
      <c r="BX468" s="39">
        <v>0.14000000000000001</v>
      </c>
      <c r="BY468" s="39">
        <v>0.43</v>
      </c>
      <c r="BZ468" s="39">
        <v>0.19</v>
      </c>
      <c r="CA468" s="39">
        <v>0.1</v>
      </c>
      <c r="CB468" s="39">
        <v>0.48</v>
      </c>
      <c r="CC468" s="39">
        <v>0.37</v>
      </c>
      <c r="CD468" s="39">
        <v>0.35</v>
      </c>
      <c r="CE468" s="39">
        <v>0.42</v>
      </c>
      <c r="CF468" s="39">
        <v>0.31</v>
      </c>
    </row>
    <row r="469" spans="1:84" x14ac:dyDescent="0.25">
      <c r="A469" s="31" t="str">
        <f t="shared" si="7"/>
        <v>ESCOLA MUNICIPAL PROFESSOR FRANCISCO JOSE PEREIRA5º ano"A"</v>
      </c>
      <c r="B469" s="31" t="s">
        <v>240</v>
      </c>
      <c r="C469" s="31" t="s">
        <v>241</v>
      </c>
      <c r="D469" s="31" t="s">
        <v>242</v>
      </c>
      <c r="E469" s="31" t="s">
        <v>217</v>
      </c>
      <c r="F469" s="31" t="s">
        <v>187</v>
      </c>
      <c r="G469" s="42">
        <v>28</v>
      </c>
      <c r="H469" s="42">
        <v>28</v>
      </c>
      <c r="I469" s="42">
        <v>24</v>
      </c>
      <c r="J469" s="42">
        <v>24</v>
      </c>
      <c r="K469" s="39">
        <v>0.25</v>
      </c>
      <c r="L469" s="39">
        <v>0.14000000000000001</v>
      </c>
      <c r="M469" s="39">
        <v>0.18</v>
      </c>
      <c r="N469" s="39">
        <v>0.11</v>
      </c>
      <c r="O469" s="39">
        <v>0.39</v>
      </c>
      <c r="P469" s="39">
        <v>7.0000000000000007E-2</v>
      </c>
      <c r="Q469" s="39">
        <v>0.21</v>
      </c>
      <c r="R469" s="39">
        <v>0.25</v>
      </c>
      <c r="S469" s="39">
        <v>0.18</v>
      </c>
      <c r="T469" s="39">
        <v>0.64</v>
      </c>
      <c r="U469" s="39">
        <v>0.54</v>
      </c>
      <c r="V469" s="39">
        <v>0.25</v>
      </c>
      <c r="W469" s="39">
        <v>0.28999999999999998</v>
      </c>
      <c r="X469" s="39">
        <v>0.56999999999999995</v>
      </c>
      <c r="Y469" s="39">
        <v>0.56999999999999995</v>
      </c>
      <c r="Z469" s="39">
        <v>0.21</v>
      </c>
      <c r="AA469" s="39">
        <v>0.28999999999999998</v>
      </c>
      <c r="AB469" s="39">
        <v>0.32</v>
      </c>
      <c r="AC469" s="39">
        <v>0.21</v>
      </c>
      <c r="AD469" s="39">
        <v>0.61</v>
      </c>
      <c r="AE469" s="39">
        <v>0.28999999999999998</v>
      </c>
      <c r="AF469" s="39">
        <v>0.46</v>
      </c>
      <c r="AG469" s="39">
        <v>0.28999999999999998</v>
      </c>
      <c r="AH469" s="39">
        <v>0.18</v>
      </c>
      <c r="AI469" s="39">
        <v>0.5</v>
      </c>
      <c r="AJ469" s="39">
        <v>0.5</v>
      </c>
      <c r="AK469" s="39">
        <v>0.36</v>
      </c>
      <c r="AL469" s="39">
        <v>0.39</v>
      </c>
      <c r="AM469" s="39">
        <v>0.43</v>
      </c>
      <c r="AN469" s="39">
        <v>0.21</v>
      </c>
      <c r="AO469" s="39">
        <v>0.11</v>
      </c>
      <c r="AP469" s="39">
        <v>0.21</v>
      </c>
      <c r="AQ469" s="39">
        <v>0.46</v>
      </c>
      <c r="AR469" s="39">
        <v>0.46</v>
      </c>
      <c r="AS469" s="39">
        <v>0.61</v>
      </c>
      <c r="AT469" s="39">
        <v>0.18</v>
      </c>
      <c r="AU469" s="39">
        <v>0.18</v>
      </c>
      <c r="AV469" s="39">
        <v>0.25</v>
      </c>
      <c r="AW469" s="39">
        <v>0.14000000000000001</v>
      </c>
      <c r="AX469" s="39">
        <v>0.39</v>
      </c>
      <c r="AY469" s="39">
        <v>0.25</v>
      </c>
      <c r="AZ469" s="39">
        <v>0.25</v>
      </c>
      <c r="BA469" s="39">
        <v>0.11</v>
      </c>
      <c r="BB469" s="39">
        <v>0.61</v>
      </c>
      <c r="BC469" s="39">
        <v>0.21</v>
      </c>
      <c r="BD469" s="39">
        <v>0.56999999999999995</v>
      </c>
      <c r="BE469" s="39">
        <v>0.82</v>
      </c>
      <c r="BF469" s="39">
        <v>0.28999999999999998</v>
      </c>
      <c r="BG469" s="39">
        <v>0.21</v>
      </c>
      <c r="BH469" s="39">
        <v>0.04</v>
      </c>
      <c r="BI469" s="39">
        <v>0.5</v>
      </c>
      <c r="BJ469" s="39">
        <v>0.46</v>
      </c>
      <c r="BK469" s="39">
        <v>0.46</v>
      </c>
      <c r="BL469" s="39">
        <v>0.32</v>
      </c>
      <c r="BM469" s="39">
        <v>0.43</v>
      </c>
      <c r="BN469" s="39">
        <v>0.18</v>
      </c>
      <c r="BO469" s="39">
        <v>0.36</v>
      </c>
      <c r="BP469" s="39">
        <v>0.68</v>
      </c>
      <c r="BQ469" s="39">
        <v>0.5</v>
      </c>
      <c r="BR469" s="39">
        <v>0.11</v>
      </c>
      <c r="BS469" s="39">
        <v>0.14000000000000001</v>
      </c>
      <c r="BT469" s="39">
        <v>0.28999999999999998</v>
      </c>
      <c r="BU469" s="39">
        <v>0.68</v>
      </c>
      <c r="BV469" s="39">
        <v>0.18</v>
      </c>
      <c r="BW469" s="39">
        <v>0.11</v>
      </c>
      <c r="BX469" s="39">
        <v>0.04</v>
      </c>
      <c r="BY469" s="39">
        <v>0.32</v>
      </c>
      <c r="BZ469" s="39">
        <v>0.18</v>
      </c>
      <c r="CA469" s="39">
        <v>0.18</v>
      </c>
      <c r="CB469" s="39">
        <v>0.21</v>
      </c>
      <c r="CC469" s="39">
        <v>0.31</v>
      </c>
      <c r="CD469" s="39">
        <v>0.33</v>
      </c>
      <c r="CE469" s="39">
        <v>0.37</v>
      </c>
      <c r="CF469" s="39">
        <v>0.23</v>
      </c>
    </row>
    <row r="470" spans="1:84" x14ac:dyDescent="0.25">
      <c r="A470" s="31" t="str">
        <f t="shared" si="7"/>
        <v>ESC MUL PINGO DE GENTE5º ano5º ANO A</v>
      </c>
      <c r="B470" s="31" t="s">
        <v>240</v>
      </c>
      <c r="C470" s="31" t="s">
        <v>252</v>
      </c>
      <c r="D470" s="31" t="s">
        <v>253</v>
      </c>
      <c r="E470" s="31" t="s">
        <v>217</v>
      </c>
      <c r="F470" s="31" t="s">
        <v>114</v>
      </c>
      <c r="G470" s="42">
        <v>25</v>
      </c>
      <c r="H470" s="42">
        <v>25</v>
      </c>
      <c r="I470" s="42">
        <v>25</v>
      </c>
      <c r="J470" s="42">
        <v>25</v>
      </c>
      <c r="K470" s="39">
        <v>0.2</v>
      </c>
      <c r="L470" s="39">
        <v>0.36</v>
      </c>
      <c r="M470" s="39">
        <v>0.2</v>
      </c>
      <c r="N470" s="39">
        <v>0.08</v>
      </c>
      <c r="O470" s="39">
        <v>0.68</v>
      </c>
      <c r="P470" s="39">
        <v>0.36</v>
      </c>
      <c r="Q470" s="39">
        <v>0.32</v>
      </c>
      <c r="R470" s="39">
        <v>0.12</v>
      </c>
      <c r="S470" s="39">
        <v>0.2</v>
      </c>
      <c r="T470" s="39">
        <v>0.4</v>
      </c>
      <c r="U470" s="39">
        <v>0.68</v>
      </c>
      <c r="V470" s="39">
        <v>0.4</v>
      </c>
      <c r="W470" s="39">
        <v>0.4</v>
      </c>
      <c r="X470" s="39">
        <v>0.52</v>
      </c>
      <c r="Y470" s="39">
        <v>0.28000000000000003</v>
      </c>
      <c r="Z470" s="39">
        <v>0.36</v>
      </c>
      <c r="AA470" s="39">
        <v>0.4</v>
      </c>
      <c r="AB470" s="39">
        <v>0.28000000000000003</v>
      </c>
      <c r="AC470" s="39">
        <v>0.36</v>
      </c>
      <c r="AD470" s="39">
        <v>0.6</v>
      </c>
      <c r="AE470" s="39">
        <v>0.24</v>
      </c>
      <c r="AF470" s="39">
        <v>0.4</v>
      </c>
      <c r="AG470" s="39">
        <v>0.24</v>
      </c>
      <c r="AH470" s="39">
        <v>0.24</v>
      </c>
      <c r="AI470" s="39">
        <v>0.28000000000000003</v>
      </c>
      <c r="AJ470" s="39">
        <v>0.28000000000000003</v>
      </c>
      <c r="AK470" s="39">
        <v>0.52</v>
      </c>
      <c r="AL470" s="39">
        <v>0.28000000000000003</v>
      </c>
      <c r="AM470" s="39">
        <v>0.4</v>
      </c>
      <c r="AN470" s="39">
        <v>0.16</v>
      </c>
      <c r="AO470" s="39">
        <v>0.24</v>
      </c>
      <c r="AP470" s="39">
        <v>0.2</v>
      </c>
      <c r="AQ470" s="39">
        <v>0.32</v>
      </c>
      <c r="AR470" s="39">
        <v>0.36</v>
      </c>
      <c r="AS470" s="39">
        <v>0.36</v>
      </c>
      <c r="AT470" s="39">
        <v>0.2</v>
      </c>
      <c r="AU470" s="39">
        <v>0.16</v>
      </c>
      <c r="AV470" s="39">
        <v>0.24</v>
      </c>
      <c r="AW470" s="39">
        <v>0.12</v>
      </c>
      <c r="AX470" s="39">
        <v>0.28000000000000003</v>
      </c>
      <c r="AY470" s="39">
        <v>0.24</v>
      </c>
      <c r="AZ470" s="39">
        <v>0.16</v>
      </c>
      <c r="BA470" s="39">
        <v>0.08</v>
      </c>
      <c r="BB470" s="39">
        <v>0.64</v>
      </c>
      <c r="BC470" s="39">
        <v>0.4</v>
      </c>
      <c r="BD470" s="39">
        <v>0.4</v>
      </c>
      <c r="BE470" s="39">
        <v>0.68</v>
      </c>
      <c r="BF470" s="39">
        <v>0.52</v>
      </c>
      <c r="BG470" s="39">
        <v>0.2</v>
      </c>
      <c r="BH470" s="39">
        <v>0.08</v>
      </c>
      <c r="BI470" s="39">
        <v>0.56000000000000005</v>
      </c>
      <c r="BJ470" s="39">
        <v>0.2</v>
      </c>
      <c r="BK470" s="39">
        <v>0.32</v>
      </c>
      <c r="BL470" s="39">
        <v>0.32</v>
      </c>
      <c r="BM470" s="39">
        <v>0.12</v>
      </c>
      <c r="BN470" s="39">
        <v>0.32</v>
      </c>
      <c r="BO470" s="39">
        <v>0.36</v>
      </c>
      <c r="BP470" s="39">
        <v>0.48</v>
      </c>
      <c r="BQ470" s="39">
        <v>0.6</v>
      </c>
      <c r="BR470" s="39">
        <v>0.28000000000000003</v>
      </c>
      <c r="BS470" s="39">
        <v>0.36</v>
      </c>
      <c r="BT470" s="39">
        <v>0.28000000000000003</v>
      </c>
      <c r="BU470" s="39">
        <v>0.48</v>
      </c>
      <c r="BV470" s="39">
        <v>0.2</v>
      </c>
      <c r="BW470" s="39">
        <v>0.4</v>
      </c>
      <c r="BX470" s="39">
        <v>0.2</v>
      </c>
      <c r="BY470" s="39">
        <v>0.24</v>
      </c>
      <c r="BZ470" s="39">
        <v>0.48</v>
      </c>
      <c r="CA470" s="39">
        <v>0.36</v>
      </c>
      <c r="CB470" s="39">
        <v>0.2</v>
      </c>
      <c r="CC470" s="39">
        <v>0.36</v>
      </c>
      <c r="CD470" s="39">
        <v>0.28000000000000003</v>
      </c>
      <c r="CE470" s="39">
        <v>0.35</v>
      </c>
      <c r="CF470" s="39">
        <v>0.32</v>
      </c>
    </row>
    <row r="471" spans="1:84" x14ac:dyDescent="0.25">
      <c r="A471" s="31" t="str">
        <f t="shared" si="7"/>
        <v>ESC MUL PINGO DE GENTE5º ano5º ANO B</v>
      </c>
      <c r="B471" s="31" t="s">
        <v>240</v>
      </c>
      <c r="C471" s="31" t="s">
        <v>252</v>
      </c>
      <c r="D471" s="31" t="s">
        <v>253</v>
      </c>
      <c r="E471" s="31" t="s">
        <v>217</v>
      </c>
      <c r="F471" s="31" t="s">
        <v>198</v>
      </c>
      <c r="G471" s="42">
        <v>22</v>
      </c>
      <c r="H471" s="42">
        <v>22</v>
      </c>
      <c r="I471" s="42">
        <v>22</v>
      </c>
      <c r="J471" s="42">
        <v>22</v>
      </c>
      <c r="K471" s="39">
        <v>0.14000000000000001</v>
      </c>
      <c r="L471" s="39">
        <v>0.18</v>
      </c>
      <c r="M471" s="39">
        <v>0.23</v>
      </c>
      <c r="N471" s="39">
        <v>0.23</v>
      </c>
      <c r="O471" s="39">
        <v>0.55000000000000004</v>
      </c>
      <c r="P471" s="39">
        <v>0.32</v>
      </c>
      <c r="Q471" s="39">
        <v>0.41</v>
      </c>
      <c r="R471" s="39">
        <v>0.18</v>
      </c>
      <c r="S471" s="39">
        <v>0.32</v>
      </c>
      <c r="T471" s="39">
        <v>0.45</v>
      </c>
      <c r="U471" s="39">
        <v>0.68</v>
      </c>
      <c r="V471" s="39">
        <v>0.36</v>
      </c>
      <c r="W471" s="39">
        <v>0.27</v>
      </c>
      <c r="X471" s="39">
        <v>0.27</v>
      </c>
      <c r="Y471" s="39">
        <v>0.45</v>
      </c>
      <c r="Z471" s="39">
        <v>0.41</v>
      </c>
      <c r="AA471" s="39">
        <v>0.27</v>
      </c>
      <c r="AB471" s="39">
        <v>0.18</v>
      </c>
      <c r="AC471" s="39">
        <v>0.32</v>
      </c>
      <c r="AD471" s="39">
        <v>0.64</v>
      </c>
      <c r="AE471" s="39">
        <v>0.36</v>
      </c>
      <c r="AF471" s="39">
        <v>0.32</v>
      </c>
      <c r="AG471" s="39">
        <v>0.14000000000000001</v>
      </c>
      <c r="AH471" s="39">
        <v>0.09</v>
      </c>
      <c r="AI471" s="39">
        <v>0.23</v>
      </c>
      <c r="AJ471" s="39">
        <v>0.45</v>
      </c>
      <c r="AK471" s="39">
        <v>0.55000000000000004</v>
      </c>
      <c r="AL471" s="39">
        <v>0.5</v>
      </c>
      <c r="AM471" s="39">
        <v>0.27</v>
      </c>
      <c r="AN471" s="39">
        <v>0.45</v>
      </c>
      <c r="AO471" s="39">
        <v>0.18</v>
      </c>
      <c r="AP471" s="39">
        <v>0.36</v>
      </c>
      <c r="AQ471" s="39">
        <v>0.45</v>
      </c>
      <c r="AR471" s="39">
        <v>0.18</v>
      </c>
      <c r="AS471" s="39">
        <v>0.73</v>
      </c>
      <c r="AT471" s="39">
        <v>0.23</v>
      </c>
      <c r="AU471" s="39">
        <v>0.18</v>
      </c>
      <c r="AV471" s="39">
        <v>0.41</v>
      </c>
      <c r="AW471" s="39">
        <v>0.18</v>
      </c>
      <c r="AX471" s="39">
        <v>0.23</v>
      </c>
      <c r="AY471" s="39">
        <v>0.45</v>
      </c>
      <c r="AZ471" s="39">
        <v>0.14000000000000001</v>
      </c>
      <c r="BA471" s="39">
        <v>0.09</v>
      </c>
      <c r="BB471" s="39">
        <v>0.77</v>
      </c>
      <c r="BC471" s="39">
        <v>0.45</v>
      </c>
      <c r="BD471" s="39">
        <v>0.55000000000000004</v>
      </c>
      <c r="BE471" s="39">
        <v>0.59</v>
      </c>
      <c r="BF471" s="39">
        <v>0.59</v>
      </c>
      <c r="BG471" s="39">
        <v>0.23</v>
      </c>
      <c r="BH471" s="39">
        <v>0.09</v>
      </c>
      <c r="BI471" s="39">
        <v>0.36</v>
      </c>
      <c r="BJ471" s="39">
        <v>0.23</v>
      </c>
      <c r="BK471" s="39">
        <v>0.68</v>
      </c>
      <c r="BL471" s="39">
        <v>0.55000000000000004</v>
      </c>
      <c r="BM471" s="39">
        <v>0.68</v>
      </c>
      <c r="BN471" s="39">
        <v>0.5</v>
      </c>
      <c r="BO471" s="39">
        <v>0.32</v>
      </c>
      <c r="BP471" s="39">
        <v>0.59</v>
      </c>
      <c r="BQ471" s="39">
        <v>0.59</v>
      </c>
      <c r="BR471" s="39">
        <v>0.41</v>
      </c>
      <c r="BS471" s="39">
        <v>0.32</v>
      </c>
      <c r="BT471" s="39">
        <v>0.36</v>
      </c>
      <c r="BU471" s="39">
        <v>0.64</v>
      </c>
      <c r="BV471" s="39">
        <v>0.36</v>
      </c>
      <c r="BW471" s="39">
        <v>0.45</v>
      </c>
      <c r="BX471" s="39">
        <v>0.36</v>
      </c>
      <c r="BY471" s="39">
        <v>0.27</v>
      </c>
      <c r="BZ471" s="39">
        <v>0.32</v>
      </c>
      <c r="CA471" s="39">
        <v>0.18</v>
      </c>
      <c r="CB471" s="39">
        <v>0.27</v>
      </c>
      <c r="CC471" s="39">
        <v>0.34</v>
      </c>
      <c r="CD471" s="39">
        <v>0.33</v>
      </c>
      <c r="CE471" s="39">
        <v>0.44</v>
      </c>
      <c r="CF471" s="39">
        <v>0.35</v>
      </c>
    </row>
    <row r="472" spans="1:84" x14ac:dyDescent="0.25">
      <c r="A472" s="31" t="str">
        <f t="shared" si="7"/>
        <v>ESCOLA MUNICIPAL FRANCISCO DIVINO VASCONCELOS5º anoB</v>
      </c>
      <c r="B472" s="31" t="s">
        <v>240</v>
      </c>
      <c r="C472" s="31" t="s">
        <v>245</v>
      </c>
      <c r="D472" s="31" t="s">
        <v>246</v>
      </c>
      <c r="E472" s="31" t="s">
        <v>217</v>
      </c>
      <c r="F472" s="31" t="s">
        <v>100</v>
      </c>
      <c r="G472" s="42">
        <v>21</v>
      </c>
      <c r="H472" s="42">
        <v>21</v>
      </c>
      <c r="I472" s="42">
        <v>21</v>
      </c>
      <c r="J472" s="42">
        <v>21</v>
      </c>
      <c r="K472" s="39">
        <v>0.14000000000000001</v>
      </c>
      <c r="L472" s="39">
        <v>0.24</v>
      </c>
      <c r="M472" s="39">
        <v>0.28999999999999998</v>
      </c>
      <c r="N472" s="39">
        <v>0.24</v>
      </c>
      <c r="O472" s="39">
        <v>0.48</v>
      </c>
      <c r="P472" s="39">
        <v>0.14000000000000001</v>
      </c>
      <c r="Q472" s="39">
        <v>0.28999999999999998</v>
      </c>
      <c r="R472" s="39">
        <v>0.28999999999999998</v>
      </c>
      <c r="S472" s="39">
        <v>0.19</v>
      </c>
      <c r="T472" s="39">
        <v>0.33</v>
      </c>
      <c r="U472" s="39">
        <v>0.38</v>
      </c>
      <c r="V472" s="39">
        <v>0.28999999999999998</v>
      </c>
      <c r="W472" s="39">
        <v>0.56999999999999995</v>
      </c>
      <c r="X472" s="39">
        <v>0.62</v>
      </c>
      <c r="Y472" s="39">
        <v>0.38</v>
      </c>
      <c r="Z472" s="39">
        <v>0.24</v>
      </c>
      <c r="AA472" s="39">
        <v>0.52</v>
      </c>
      <c r="AB472" s="39">
        <v>0.14000000000000001</v>
      </c>
      <c r="AC472" s="39">
        <v>0.19</v>
      </c>
      <c r="AD472" s="39">
        <v>0.24</v>
      </c>
      <c r="AE472" s="39">
        <v>0.33</v>
      </c>
      <c r="AF472" s="39">
        <v>0.48</v>
      </c>
      <c r="AG472" s="39">
        <v>0.24</v>
      </c>
      <c r="AH472" s="39">
        <v>0.38</v>
      </c>
      <c r="AI472" s="39">
        <v>0.38</v>
      </c>
      <c r="AJ472" s="39">
        <v>0.52</v>
      </c>
      <c r="AK472" s="39">
        <v>0.67</v>
      </c>
      <c r="AL472" s="39">
        <v>0.48</v>
      </c>
      <c r="AM472" s="39">
        <v>0.38</v>
      </c>
      <c r="AN472" s="39">
        <v>0.19</v>
      </c>
      <c r="AO472" s="39">
        <v>0.14000000000000001</v>
      </c>
      <c r="AP472" s="39">
        <v>0.33</v>
      </c>
      <c r="AQ472" s="39">
        <v>0.19</v>
      </c>
      <c r="AR472" s="39">
        <v>0.48</v>
      </c>
      <c r="AS472" s="39">
        <v>0.43</v>
      </c>
      <c r="AT472" s="39">
        <v>0.19</v>
      </c>
      <c r="AU472" s="39">
        <v>0.28999999999999998</v>
      </c>
      <c r="AV472" s="39">
        <v>0.28999999999999998</v>
      </c>
      <c r="AW472" s="39">
        <v>0.19</v>
      </c>
      <c r="AX472" s="39">
        <v>0.48</v>
      </c>
      <c r="AY472" s="39">
        <v>0.38</v>
      </c>
      <c r="AZ472" s="39">
        <v>0.43</v>
      </c>
      <c r="BA472" s="39">
        <v>0.19</v>
      </c>
      <c r="BB472" s="39">
        <v>0.67</v>
      </c>
      <c r="BC472" s="39">
        <v>0.43</v>
      </c>
      <c r="BD472" s="39">
        <v>0.71</v>
      </c>
      <c r="BE472" s="39">
        <v>0.62</v>
      </c>
      <c r="BF472" s="39">
        <v>0.67</v>
      </c>
      <c r="BG472" s="39">
        <v>0.38</v>
      </c>
      <c r="BH472" s="39">
        <v>0.24</v>
      </c>
      <c r="BI472" s="39">
        <v>0.48</v>
      </c>
      <c r="BJ472" s="39">
        <v>0.19</v>
      </c>
      <c r="BK472" s="39">
        <v>0.52</v>
      </c>
      <c r="BL472" s="39">
        <v>0.56999999999999995</v>
      </c>
      <c r="BM472" s="39">
        <v>0.43</v>
      </c>
      <c r="BN472" s="39">
        <v>0.33</v>
      </c>
      <c r="BO472" s="39">
        <v>0.14000000000000001</v>
      </c>
      <c r="BP472" s="39">
        <v>0.67</v>
      </c>
      <c r="BQ472" s="39">
        <v>0.62</v>
      </c>
      <c r="BR472" s="39">
        <v>0.19</v>
      </c>
      <c r="BS472" s="39">
        <v>0.14000000000000001</v>
      </c>
      <c r="BT472" s="39">
        <v>0.19</v>
      </c>
      <c r="BU472" s="39">
        <v>0.67</v>
      </c>
      <c r="BV472" s="39">
        <v>0.38</v>
      </c>
      <c r="BW472" s="39">
        <v>0.19</v>
      </c>
      <c r="BX472" s="39">
        <v>0.1</v>
      </c>
      <c r="BY472" s="39">
        <v>0.19</v>
      </c>
      <c r="BZ472" s="39">
        <v>0.24</v>
      </c>
      <c r="CA472" s="39">
        <v>0.1</v>
      </c>
      <c r="CB472" s="39">
        <v>0.24</v>
      </c>
      <c r="CC472" s="39">
        <v>0.31</v>
      </c>
      <c r="CD472" s="39">
        <v>0.35</v>
      </c>
      <c r="CE472" s="39">
        <v>0.44</v>
      </c>
      <c r="CF472" s="39">
        <v>0.24</v>
      </c>
    </row>
    <row r="473" spans="1:84" x14ac:dyDescent="0.25">
      <c r="A473" s="31" t="str">
        <f t="shared" si="7"/>
        <v>ESCOLA MUNICIPAL FRANCISCO DIVINO VASCONCELOS9º anoB</v>
      </c>
      <c r="B473" s="31" t="s">
        <v>240</v>
      </c>
      <c r="C473" s="31" t="s">
        <v>245</v>
      </c>
      <c r="D473" s="31" t="s">
        <v>246</v>
      </c>
      <c r="E473" s="31" t="s">
        <v>433</v>
      </c>
      <c r="F473" s="31" t="s">
        <v>100</v>
      </c>
      <c r="G473" s="42">
        <v>17</v>
      </c>
      <c r="H473" s="42">
        <v>17</v>
      </c>
      <c r="I473" s="42">
        <v>17</v>
      </c>
      <c r="J473" s="42">
        <v>17</v>
      </c>
      <c r="K473" s="39">
        <v>0.35</v>
      </c>
      <c r="L473" s="39">
        <v>0.41</v>
      </c>
      <c r="M473" s="39">
        <v>0.76</v>
      </c>
      <c r="N473" s="39">
        <v>0.18</v>
      </c>
      <c r="O473" s="39">
        <v>0.18</v>
      </c>
      <c r="P473" s="39">
        <v>0.41</v>
      </c>
      <c r="Q473" s="39">
        <v>0.28999999999999998</v>
      </c>
      <c r="R473" s="39">
        <v>0.41</v>
      </c>
      <c r="S473" s="39">
        <v>0.18</v>
      </c>
      <c r="T473" s="39">
        <v>0.28999999999999998</v>
      </c>
      <c r="U473" s="39">
        <v>0.28999999999999998</v>
      </c>
      <c r="V473" s="39">
        <v>0.47</v>
      </c>
      <c r="W473" s="39">
        <v>0.24</v>
      </c>
      <c r="X473" s="39">
        <v>0.18</v>
      </c>
      <c r="Y473" s="39">
        <v>0.28999999999999998</v>
      </c>
      <c r="Z473" s="39">
        <v>0.65</v>
      </c>
      <c r="AA473" s="39">
        <v>0.76</v>
      </c>
      <c r="AB473" s="39">
        <v>0.24</v>
      </c>
      <c r="AC473" s="39">
        <v>0.18</v>
      </c>
      <c r="AD473" s="39">
        <v>0.28999999999999998</v>
      </c>
      <c r="AE473" s="39">
        <v>0.41</v>
      </c>
      <c r="AF473" s="39">
        <v>0.65</v>
      </c>
      <c r="AG473" s="39">
        <v>0.28999999999999998</v>
      </c>
      <c r="AH473" s="39">
        <v>0.18</v>
      </c>
      <c r="AI473" s="39">
        <v>0.35</v>
      </c>
      <c r="AJ473" s="39">
        <v>0.47</v>
      </c>
      <c r="AK473" s="39">
        <v>0.18</v>
      </c>
      <c r="AL473" s="39">
        <v>0.59</v>
      </c>
      <c r="AM473" s="39">
        <v>0.12</v>
      </c>
      <c r="AN473" s="39">
        <v>0.18</v>
      </c>
      <c r="AO473" s="39">
        <v>0.41</v>
      </c>
      <c r="AP473" s="39">
        <v>0.12</v>
      </c>
      <c r="AQ473" s="39">
        <v>0.28999999999999998</v>
      </c>
      <c r="AR473" s="39">
        <v>0.18</v>
      </c>
      <c r="AS473" s="39">
        <v>0.47</v>
      </c>
      <c r="AT473" s="39">
        <v>0.28999999999999998</v>
      </c>
      <c r="AU473" s="39">
        <v>0.71</v>
      </c>
      <c r="AV473" s="39">
        <v>0.35</v>
      </c>
      <c r="AW473" s="39">
        <v>0.28999999999999998</v>
      </c>
      <c r="AX473" s="39">
        <v>0.47</v>
      </c>
      <c r="AY473" s="39">
        <v>0.76</v>
      </c>
      <c r="AZ473" s="39">
        <v>0.28999999999999998</v>
      </c>
      <c r="BA473" s="39">
        <v>0.41</v>
      </c>
      <c r="BB473" s="39">
        <v>0.41</v>
      </c>
      <c r="BC473" s="39">
        <v>0.18</v>
      </c>
      <c r="BD473" s="39">
        <v>0.47</v>
      </c>
      <c r="BE473" s="39">
        <v>0.94</v>
      </c>
      <c r="BF473" s="39">
        <v>0.06</v>
      </c>
      <c r="BG473" s="39">
        <v>0.35</v>
      </c>
      <c r="BH473" s="39">
        <v>0.47</v>
      </c>
      <c r="BI473" s="39">
        <v>0.53</v>
      </c>
      <c r="BJ473" s="39">
        <v>0.53</v>
      </c>
      <c r="BK473" s="39">
        <v>0.41</v>
      </c>
      <c r="BL473" s="39">
        <v>0.59</v>
      </c>
      <c r="BM473" s="39">
        <v>0.35</v>
      </c>
      <c r="BN473" s="39">
        <v>0.24</v>
      </c>
      <c r="BO473" s="39">
        <v>0.12</v>
      </c>
      <c r="BP473" s="39">
        <v>0.41</v>
      </c>
      <c r="BQ473" s="39">
        <v>0.41</v>
      </c>
      <c r="BR473" s="39">
        <v>0.35</v>
      </c>
      <c r="BS473" s="39">
        <v>0.18</v>
      </c>
      <c r="BT473" s="39">
        <v>0.59</v>
      </c>
      <c r="BU473" s="39">
        <v>0.18</v>
      </c>
      <c r="BV473" s="39">
        <v>0.12</v>
      </c>
      <c r="BW473" s="39">
        <v>0.59</v>
      </c>
      <c r="BX473" s="39">
        <v>0.47</v>
      </c>
      <c r="BY473" s="39">
        <v>0.41</v>
      </c>
      <c r="BZ473" s="39">
        <v>0.28999999999999998</v>
      </c>
      <c r="CA473" s="39">
        <v>0.24</v>
      </c>
      <c r="CB473" s="39">
        <v>0.18</v>
      </c>
      <c r="CC473" s="39">
        <v>0.35</v>
      </c>
      <c r="CD473" s="39">
        <v>0.35</v>
      </c>
      <c r="CE473" s="39">
        <v>0.41</v>
      </c>
      <c r="CF473" s="39">
        <v>0.32</v>
      </c>
    </row>
    <row r="474" spans="1:84" x14ac:dyDescent="0.25">
      <c r="A474" s="31" t="str">
        <f t="shared" si="7"/>
        <v>ESC MUL PAULO VI5º anounico</v>
      </c>
      <c r="B474" s="31" t="s">
        <v>240</v>
      </c>
      <c r="C474" s="31" t="s">
        <v>248</v>
      </c>
      <c r="D474" s="31" t="s">
        <v>249</v>
      </c>
      <c r="E474" s="31" t="s">
        <v>217</v>
      </c>
      <c r="F474" s="31" t="s">
        <v>586</v>
      </c>
      <c r="G474" s="42">
        <v>3</v>
      </c>
      <c r="H474" s="42">
        <v>3</v>
      </c>
      <c r="I474" s="42">
        <v>3</v>
      </c>
      <c r="J474" s="42">
        <v>3</v>
      </c>
      <c r="K474" s="39">
        <v>0</v>
      </c>
      <c r="L474" s="39">
        <v>0</v>
      </c>
      <c r="M474" s="39">
        <v>0.33</v>
      </c>
      <c r="N474" s="39">
        <v>0.33</v>
      </c>
      <c r="O474" s="39">
        <v>1</v>
      </c>
      <c r="P474" s="39">
        <v>0.33</v>
      </c>
      <c r="Q474" s="39">
        <v>1</v>
      </c>
      <c r="R474" s="39">
        <v>0</v>
      </c>
      <c r="S474" s="39">
        <v>1</v>
      </c>
      <c r="T474" s="39">
        <v>0.67</v>
      </c>
      <c r="U474" s="39">
        <v>1</v>
      </c>
      <c r="V474" s="39">
        <v>0.67</v>
      </c>
      <c r="W474" s="39">
        <v>0.33</v>
      </c>
      <c r="X474" s="39">
        <v>1</v>
      </c>
      <c r="Y474" s="39">
        <v>0.33</v>
      </c>
      <c r="Z474" s="39">
        <v>0.33</v>
      </c>
      <c r="AA474" s="39">
        <v>0.67</v>
      </c>
      <c r="AB474" s="39">
        <v>0</v>
      </c>
      <c r="AC474" s="39">
        <v>0</v>
      </c>
      <c r="AD474" s="39">
        <v>0.67</v>
      </c>
      <c r="AE474" s="39">
        <v>0.33</v>
      </c>
      <c r="AF474" s="39">
        <v>0.67</v>
      </c>
      <c r="AG474" s="39">
        <v>0.33</v>
      </c>
      <c r="AH474" s="39">
        <v>0</v>
      </c>
      <c r="AI474" s="39">
        <v>0.33</v>
      </c>
      <c r="AJ474" s="39">
        <v>0</v>
      </c>
      <c r="AK474" s="39">
        <v>0.33</v>
      </c>
      <c r="AL474" s="39">
        <v>0</v>
      </c>
      <c r="AM474" s="39">
        <v>0.33</v>
      </c>
      <c r="AN474" s="39">
        <v>0</v>
      </c>
      <c r="AO474" s="39">
        <v>0.33</v>
      </c>
      <c r="AP474" s="39">
        <v>0</v>
      </c>
      <c r="AQ474" s="39">
        <v>0</v>
      </c>
      <c r="AR474" s="39">
        <v>0.67</v>
      </c>
      <c r="AS474" s="39">
        <v>0.33</v>
      </c>
      <c r="AT474" s="39">
        <v>0</v>
      </c>
      <c r="AU474" s="39">
        <v>0.33</v>
      </c>
      <c r="AV474" s="39">
        <v>0.33</v>
      </c>
      <c r="AW474" s="39">
        <v>0</v>
      </c>
      <c r="AX474" s="39">
        <v>0.33</v>
      </c>
      <c r="AY474" s="39">
        <v>0</v>
      </c>
      <c r="AZ474" s="39">
        <v>0</v>
      </c>
      <c r="BA474" s="39">
        <v>0</v>
      </c>
      <c r="BB474" s="39">
        <v>0.33</v>
      </c>
      <c r="BC474" s="39">
        <v>0</v>
      </c>
      <c r="BD474" s="39">
        <v>0.67</v>
      </c>
      <c r="BE474" s="39">
        <v>0</v>
      </c>
      <c r="BF474" s="39">
        <v>0.33</v>
      </c>
      <c r="BG474" s="39">
        <v>0</v>
      </c>
      <c r="BH474" s="39">
        <v>0</v>
      </c>
      <c r="BI474" s="39">
        <v>0.67</v>
      </c>
      <c r="BJ474" s="39">
        <v>0</v>
      </c>
      <c r="BK474" s="39">
        <v>0.33</v>
      </c>
      <c r="BL474" s="39">
        <v>0</v>
      </c>
      <c r="BM474" s="39">
        <v>0.67</v>
      </c>
      <c r="BN474" s="39">
        <v>1</v>
      </c>
      <c r="BO474" s="39">
        <v>0</v>
      </c>
      <c r="BP474" s="39">
        <v>0.67</v>
      </c>
      <c r="BQ474" s="39">
        <v>0.67</v>
      </c>
      <c r="BR474" s="39">
        <v>0</v>
      </c>
      <c r="BS474" s="39">
        <v>0.33</v>
      </c>
      <c r="BT474" s="39">
        <v>0</v>
      </c>
      <c r="BU474" s="39">
        <v>1</v>
      </c>
      <c r="BV474" s="39">
        <v>0</v>
      </c>
      <c r="BW474" s="39">
        <v>0.33</v>
      </c>
      <c r="BX474" s="39">
        <v>1</v>
      </c>
      <c r="BY474" s="39">
        <v>1</v>
      </c>
      <c r="BZ474" s="39">
        <v>0</v>
      </c>
      <c r="CA474" s="39">
        <v>0.33</v>
      </c>
      <c r="CB474" s="39">
        <v>0.33</v>
      </c>
      <c r="CC474" s="39">
        <v>0.48</v>
      </c>
      <c r="CD474" s="39">
        <v>0.23</v>
      </c>
      <c r="CE474" s="39">
        <v>0.27</v>
      </c>
      <c r="CF474" s="39">
        <v>0.43</v>
      </c>
    </row>
    <row r="475" spans="1:84" x14ac:dyDescent="0.25">
      <c r="A475" s="31" t="str">
        <f t="shared" si="7"/>
        <v>ESC MUL PAULO VI5º anounica</v>
      </c>
      <c r="B475" s="31" t="s">
        <v>240</v>
      </c>
      <c r="C475" s="31" t="s">
        <v>248</v>
      </c>
      <c r="D475" s="31" t="s">
        <v>249</v>
      </c>
      <c r="E475" s="31" t="s">
        <v>217</v>
      </c>
      <c r="F475" s="31" t="s">
        <v>381</v>
      </c>
      <c r="G475" s="42">
        <v>15</v>
      </c>
      <c r="H475" s="42">
        <v>15</v>
      </c>
      <c r="I475" s="42">
        <v>14</v>
      </c>
      <c r="J475" s="42">
        <v>14</v>
      </c>
      <c r="K475" s="39">
        <v>0.27</v>
      </c>
      <c r="L475" s="39">
        <v>7.0000000000000007E-2</v>
      </c>
      <c r="M475" s="39">
        <v>7.0000000000000007E-2</v>
      </c>
      <c r="N475" s="39">
        <v>0.27</v>
      </c>
      <c r="O475" s="39">
        <v>0.73</v>
      </c>
      <c r="P475" s="39">
        <v>0.4</v>
      </c>
      <c r="Q475" s="39">
        <v>0.73</v>
      </c>
      <c r="R475" s="39">
        <v>0.4</v>
      </c>
      <c r="S475" s="39">
        <v>0.73</v>
      </c>
      <c r="T475" s="39">
        <v>0.4</v>
      </c>
      <c r="U475" s="39">
        <v>0.67</v>
      </c>
      <c r="V475" s="39">
        <v>0.53</v>
      </c>
      <c r="W475" s="39">
        <v>0.33</v>
      </c>
      <c r="X475" s="39">
        <v>0.73</v>
      </c>
      <c r="Y475" s="39">
        <v>0.13</v>
      </c>
      <c r="Z475" s="39">
        <v>0.53</v>
      </c>
      <c r="AA475" s="39">
        <v>0.27</v>
      </c>
      <c r="AB475" s="39">
        <v>7.0000000000000007E-2</v>
      </c>
      <c r="AC475" s="39">
        <v>0.33</v>
      </c>
      <c r="AD475" s="39">
        <v>0.33</v>
      </c>
      <c r="AE475" s="39">
        <v>0.4</v>
      </c>
      <c r="AF475" s="39">
        <v>0.73</v>
      </c>
      <c r="AG475" s="39">
        <v>0.4</v>
      </c>
      <c r="AH475" s="39">
        <v>0.13</v>
      </c>
      <c r="AI475" s="39">
        <v>0.27</v>
      </c>
      <c r="AJ475" s="39">
        <v>7.0000000000000007E-2</v>
      </c>
      <c r="AK475" s="39">
        <v>0.53</v>
      </c>
      <c r="AL475" s="39">
        <v>0.4</v>
      </c>
      <c r="AM475" s="39">
        <v>0.47</v>
      </c>
      <c r="AN475" s="39">
        <v>0.2</v>
      </c>
      <c r="AO475" s="39">
        <v>0.27</v>
      </c>
      <c r="AP475" s="39">
        <v>0.2</v>
      </c>
      <c r="AQ475" s="39">
        <v>0.53</v>
      </c>
      <c r="AR475" s="39">
        <v>0.27</v>
      </c>
      <c r="AS475" s="39">
        <v>0.53</v>
      </c>
      <c r="AT475" s="39">
        <v>0.27</v>
      </c>
      <c r="AU475" s="39">
        <v>0.27</v>
      </c>
      <c r="AV475" s="39">
        <v>0.6</v>
      </c>
      <c r="AW475" s="39">
        <v>0.13</v>
      </c>
      <c r="AX475" s="39">
        <v>0.4</v>
      </c>
      <c r="AY475" s="39">
        <v>7.0000000000000007E-2</v>
      </c>
      <c r="AZ475" s="39">
        <v>0.13</v>
      </c>
      <c r="BA475" s="39">
        <v>7.0000000000000007E-2</v>
      </c>
      <c r="BB475" s="39">
        <v>0.67</v>
      </c>
      <c r="BC475" s="39">
        <v>0.4</v>
      </c>
      <c r="BD475" s="39">
        <v>0.6</v>
      </c>
      <c r="BE475" s="39">
        <v>0.4</v>
      </c>
      <c r="BF475" s="39">
        <v>0.53</v>
      </c>
      <c r="BG475" s="39">
        <v>0.27</v>
      </c>
      <c r="BH475" s="39">
        <v>0</v>
      </c>
      <c r="BI475" s="39">
        <v>0.33</v>
      </c>
      <c r="BJ475" s="39">
        <v>0.27</v>
      </c>
      <c r="BK475" s="39">
        <v>0.47</v>
      </c>
      <c r="BL475" s="39">
        <v>0.2</v>
      </c>
      <c r="BM475" s="39">
        <v>0.53</v>
      </c>
      <c r="BN475" s="39">
        <v>0.33</v>
      </c>
      <c r="BO475" s="39">
        <v>0.27</v>
      </c>
      <c r="BP475" s="39">
        <v>0.53</v>
      </c>
      <c r="BQ475" s="39">
        <v>0.53</v>
      </c>
      <c r="BR475" s="39">
        <v>0.13</v>
      </c>
      <c r="BS475" s="39">
        <v>0.2</v>
      </c>
      <c r="BT475" s="39">
        <v>0.13</v>
      </c>
      <c r="BU475" s="39">
        <v>0.67</v>
      </c>
      <c r="BV475" s="39">
        <v>0.33</v>
      </c>
      <c r="BW475" s="39">
        <v>0.4</v>
      </c>
      <c r="BX475" s="39">
        <v>0.33</v>
      </c>
      <c r="BY475" s="39">
        <v>0.2</v>
      </c>
      <c r="BZ475" s="39">
        <v>0.33</v>
      </c>
      <c r="CA475" s="39">
        <v>0.33</v>
      </c>
      <c r="CB475" s="39">
        <v>7.0000000000000007E-2</v>
      </c>
      <c r="CC475" s="39">
        <v>0.4</v>
      </c>
      <c r="CD475" s="39">
        <v>0.35</v>
      </c>
      <c r="CE475" s="39">
        <v>0.34</v>
      </c>
      <c r="CF475" s="39">
        <v>0.3</v>
      </c>
    </row>
    <row r="476" spans="1:84" x14ac:dyDescent="0.25">
      <c r="A476" s="31" t="str">
        <f t="shared" si="7"/>
        <v>ESCOLA MUNICIPAL MENINO JESUS5º anoA e B</v>
      </c>
      <c r="B476" s="31" t="s">
        <v>240</v>
      </c>
      <c r="C476" s="31" t="s">
        <v>254</v>
      </c>
      <c r="D476" s="31" t="s">
        <v>257</v>
      </c>
      <c r="E476" s="31" t="s">
        <v>217</v>
      </c>
      <c r="F476" s="31" t="s">
        <v>587</v>
      </c>
      <c r="G476" s="42">
        <v>47</v>
      </c>
      <c r="H476" s="42">
        <v>47</v>
      </c>
      <c r="I476" s="42">
        <v>47</v>
      </c>
      <c r="J476" s="42">
        <v>47</v>
      </c>
      <c r="K476" s="39">
        <v>0.81</v>
      </c>
      <c r="L476" s="39">
        <v>0.72</v>
      </c>
      <c r="M476" s="39">
        <v>0.3</v>
      </c>
      <c r="N476" s="39">
        <v>0.23</v>
      </c>
      <c r="O476" s="39">
        <v>0.83</v>
      </c>
      <c r="P476" s="39">
        <v>0.4</v>
      </c>
      <c r="Q476" s="39">
        <v>0.55000000000000004</v>
      </c>
      <c r="R476" s="39">
        <v>0.51</v>
      </c>
      <c r="S476" s="39">
        <v>0.79</v>
      </c>
      <c r="T476" s="39">
        <v>0.6</v>
      </c>
      <c r="U476" s="39">
        <v>0.49</v>
      </c>
      <c r="V476" s="39">
        <v>0.19</v>
      </c>
      <c r="W476" s="39">
        <v>0.72</v>
      </c>
      <c r="X476" s="39">
        <v>0.62</v>
      </c>
      <c r="Y476" s="39">
        <v>0.6</v>
      </c>
      <c r="Z476" s="39">
        <v>0.4</v>
      </c>
      <c r="AA476" s="39">
        <v>0.4</v>
      </c>
      <c r="AB476" s="39">
        <v>0.15</v>
      </c>
      <c r="AC476" s="39">
        <v>0.34</v>
      </c>
      <c r="AD476" s="39">
        <v>0.45</v>
      </c>
      <c r="AE476" s="39">
        <v>0.72</v>
      </c>
      <c r="AF476" s="39">
        <v>0.49</v>
      </c>
      <c r="AG476" s="39">
        <v>0.19</v>
      </c>
      <c r="AH476" s="39">
        <v>0.11</v>
      </c>
      <c r="AI476" s="39">
        <v>0.26</v>
      </c>
      <c r="AJ476" s="39">
        <v>0.3</v>
      </c>
      <c r="AK476" s="39">
        <v>0.43</v>
      </c>
      <c r="AL476" s="39">
        <v>0.51</v>
      </c>
      <c r="AM476" s="39">
        <v>0.56999999999999995</v>
      </c>
      <c r="AN476" s="39">
        <v>0.36</v>
      </c>
      <c r="AO476" s="39">
        <v>0.32</v>
      </c>
      <c r="AP476" s="39">
        <v>0.4</v>
      </c>
      <c r="AQ476" s="39">
        <v>0.56999999999999995</v>
      </c>
      <c r="AR476" s="39">
        <v>0.19</v>
      </c>
      <c r="AS476" s="39">
        <v>0.55000000000000004</v>
      </c>
      <c r="AT476" s="39">
        <v>0.32</v>
      </c>
      <c r="AU476" s="39">
        <v>0.34</v>
      </c>
      <c r="AV476" s="39">
        <v>0.32</v>
      </c>
      <c r="AW476" s="39">
        <v>0.19</v>
      </c>
      <c r="AX476" s="39">
        <v>0.3</v>
      </c>
      <c r="AY476" s="39">
        <v>0.28000000000000003</v>
      </c>
      <c r="AZ476" s="39">
        <v>0.26</v>
      </c>
      <c r="BA476" s="39">
        <v>0.28000000000000003</v>
      </c>
      <c r="BB476" s="39">
        <v>0.83</v>
      </c>
      <c r="BC476" s="39">
        <v>0.17</v>
      </c>
      <c r="BD476" s="39">
        <v>0.36</v>
      </c>
      <c r="BE476" s="39">
        <v>0.81</v>
      </c>
      <c r="BF476" s="39">
        <v>0.51</v>
      </c>
      <c r="BG476" s="39">
        <v>0.51</v>
      </c>
      <c r="BH476" s="39">
        <v>0.53</v>
      </c>
      <c r="BI476" s="39">
        <v>0.64</v>
      </c>
      <c r="BJ476" s="39">
        <v>0.34</v>
      </c>
      <c r="BK476" s="39">
        <v>0.66</v>
      </c>
      <c r="BL476" s="39">
        <v>0.66</v>
      </c>
      <c r="BM476" s="39">
        <v>0.55000000000000004</v>
      </c>
      <c r="BN476" s="39">
        <v>0.21</v>
      </c>
      <c r="BO476" s="39">
        <v>0.3</v>
      </c>
      <c r="BP476" s="39">
        <v>0.7</v>
      </c>
      <c r="BQ476" s="39">
        <v>0.51</v>
      </c>
      <c r="BR476" s="39">
        <v>0.51</v>
      </c>
      <c r="BS476" s="39">
        <v>0.26</v>
      </c>
      <c r="BT476" s="39">
        <v>0.09</v>
      </c>
      <c r="BU476" s="39">
        <v>0.79</v>
      </c>
      <c r="BV476" s="39">
        <v>0.38</v>
      </c>
      <c r="BW476" s="39">
        <v>0.38</v>
      </c>
      <c r="BX476" s="39">
        <v>0.26</v>
      </c>
      <c r="BY476" s="39">
        <v>0.4</v>
      </c>
      <c r="BZ476" s="39">
        <v>0.38</v>
      </c>
      <c r="CA476" s="39">
        <v>0.38</v>
      </c>
      <c r="CB476" s="39">
        <v>0.28000000000000003</v>
      </c>
      <c r="CC476" s="39">
        <v>0.51</v>
      </c>
      <c r="CD476" s="39">
        <v>0.37</v>
      </c>
      <c r="CE476" s="39">
        <v>0.48</v>
      </c>
      <c r="CF476" s="39">
        <v>0.36</v>
      </c>
    </row>
    <row r="477" spans="1:84" x14ac:dyDescent="0.25">
      <c r="A477" s="31" t="str">
        <f t="shared" si="7"/>
        <v>ESCOLA MUNICIPAL NESTOR PEREIRA DE SOUSA5º anounica</v>
      </c>
      <c r="B477" s="31" t="s">
        <v>240</v>
      </c>
      <c r="C477" s="31" t="s">
        <v>248</v>
      </c>
      <c r="D477" s="31" t="s">
        <v>250</v>
      </c>
      <c r="E477" s="31" t="s">
        <v>217</v>
      </c>
      <c r="F477" s="31" t="s">
        <v>381</v>
      </c>
      <c r="G477" s="42">
        <v>8</v>
      </c>
      <c r="H477" s="42">
        <v>8</v>
      </c>
      <c r="I477" s="42">
        <v>8</v>
      </c>
      <c r="J477" s="42">
        <v>8</v>
      </c>
      <c r="K477" s="39">
        <v>0.25</v>
      </c>
      <c r="L477" s="39">
        <v>0.88</v>
      </c>
      <c r="M477" s="39">
        <v>0.38</v>
      </c>
      <c r="N477" s="39">
        <v>0.5</v>
      </c>
      <c r="O477" s="39">
        <v>0.13</v>
      </c>
      <c r="P477" s="39">
        <v>0</v>
      </c>
      <c r="Q477" s="39">
        <v>0.13</v>
      </c>
      <c r="R477" s="39">
        <v>0.38</v>
      </c>
      <c r="S477" s="39">
        <v>0.5</v>
      </c>
      <c r="T477" s="39">
        <v>0.63</v>
      </c>
      <c r="U477" s="39">
        <v>0.75</v>
      </c>
      <c r="V477" s="39">
        <v>0.13</v>
      </c>
      <c r="W477" s="39">
        <v>0.5</v>
      </c>
      <c r="X477" s="39">
        <v>0.5</v>
      </c>
      <c r="Y477" s="39">
        <v>0.38</v>
      </c>
      <c r="Z477" s="39">
        <v>0.38</v>
      </c>
      <c r="AA477" s="39">
        <v>0.38</v>
      </c>
      <c r="AB477" s="39">
        <v>0.13</v>
      </c>
      <c r="AC477" s="39">
        <v>0.25</v>
      </c>
      <c r="AD477" s="39">
        <v>0.5</v>
      </c>
      <c r="AE477" s="39">
        <v>0.63</v>
      </c>
      <c r="AF477" s="39">
        <v>0.5</v>
      </c>
      <c r="AG477" s="39">
        <v>0.25</v>
      </c>
      <c r="AH477" s="39">
        <v>0.13</v>
      </c>
      <c r="AI477" s="39">
        <v>0.25</v>
      </c>
      <c r="AJ477" s="39">
        <v>0.63</v>
      </c>
      <c r="AK477" s="39">
        <v>0.25</v>
      </c>
      <c r="AL477" s="39">
        <v>0.5</v>
      </c>
      <c r="AM477" s="39">
        <v>0.63</v>
      </c>
      <c r="AN477" s="39">
        <v>0.25</v>
      </c>
      <c r="AO477" s="39">
        <v>0.25</v>
      </c>
      <c r="AP477" s="39">
        <v>0.38</v>
      </c>
      <c r="AQ477" s="39">
        <v>0.25</v>
      </c>
      <c r="AR477" s="39">
        <v>0.75</v>
      </c>
      <c r="AS477" s="39">
        <v>0.63</v>
      </c>
      <c r="AT477" s="39">
        <v>0.13</v>
      </c>
      <c r="AU477" s="39">
        <v>0.5</v>
      </c>
      <c r="AV477" s="39">
        <v>0.25</v>
      </c>
      <c r="AW477" s="39">
        <v>0</v>
      </c>
      <c r="AX477" s="39">
        <v>0.5</v>
      </c>
      <c r="AY477" s="39">
        <v>0.13</v>
      </c>
      <c r="AZ477" s="39">
        <v>0.25</v>
      </c>
      <c r="BA477" s="39">
        <v>0.13</v>
      </c>
      <c r="BB477" s="39">
        <v>0.75</v>
      </c>
      <c r="BC477" s="39">
        <v>0.38</v>
      </c>
      <c r="BD477" s="39">
        <v>0.38</v>
      </c>
      <c r="BE477" s="39">
        <v>0.38</v>
      </c>
      <c r="BF477" s="39">
        <v>0.63</v>
      </c>
      <c r="BG477" s="39">
        <v>0.5</v>
      </c>
      <c r="BH477" s="39">
        <v>0</v>
      </c>
      <c r="BI477" s="39">
        <v>0.88</v>
      </c>
      <c r="BJ477" s="39">
        <v>0.13</v>
      </c>
      <c r="BK477" s="39">
        <v>0.63</v>
      </c>
      <c r="BL477" s="39">
        <v>0.63</v>
      </c>
      <c r="BM477" s="39">
        <v>0.25</v>
      </c>
      <c r="BN477" s="39">
        <v>0.38</v>
      </c>
      <c r="BO477" s="39">
        <v>0.25</v>
      </c>
      <c r="BP477" s="39">
        <v>0.63</v>
      </c>
      <c r="BQ477" s="39">
        <v>0.13</v>
      </c>
      <c r="BR477" s="39">
        <v>0.13</v>
      </c>
      <c r="BS477" s="39">
        <v>0.63</v>
      </c>
      <c r="BT477" s="39">
        <v>0.25</v>
      </c>
      <c r="BU477" s="39">
        <v>0.5</v>
      </c>
      <c r="BV477" s="39">
        <v>0.13</v>
      </c>
      <c r="BW477" s="39">
        <v>0.13</v>
      </c>
      <c r="BX477" s="39">
        <v>0</v>
      </c>
      <c r="BY477" s="39">
        <v>0</v>
      </c>
      <c r="BZ477" s="39">
        <v>0.13</v>
      </c>
      <c r="CA477" s="39">
        <v>0.25</v>
      </c>
      <c r="CB477" s="39">
        <v>0.38</v>
      </c>
      <c r="CC477" s="39">
        <v>0.38</v>
      </c>
      <c r="CD477" s="39">
        <v>0.38</v>
      </c>
      <c r="CE477" s="39">
        <v>0.38</v>
      </c>
      <c r="CF477" s="39">
        <v>0.24</v>
      </c>
    </row>
    <row r="478" spans="1:84" x14ac:dyDescent="0.25">
      <c r="A478" s="31" t="str">
        <f t="shared" si="7"/>
        <v>ESCOLA MUNICIPAL MARGARIDA OLIVEIRA DE SOUSA5º anoúnica</v>
      </c>
      <c r="B478" s="31" t="s">
        <v>240</v>
      </c>
      <c r="C478" s="31" t="s">
        <v>254</v>
      </c>
      <c r="D478" s="31" t="s">
        <v>256</v>
      </c>
      <c r="E478" s="31" t="s">
        <v>217</v>
      </c>
      <c r="F478" s="31" t="s">
        <v>423</v>
      </c>
      <c r="G478" s="42">
        <v>17</v>
      </c>
      <c r="H478" s="42">
        <v>17</v>
      </c>
      <c r="I478" s="42">
        <v>18</v>
      </c>
      <c r="J478" s="42">
        <v>18</v>
      </c>
      <c r="K478" s="39">
        <v>0.17</v>
      </c>
      <c r="L478" s="39">
        <v>0.06</v>
      </c>
      <c r="M478" s="39">
        <v>0.56000000000000005</v>
      </c>
      <c r="N478" s="39">
        <v>0.44</v>
      </c>
      <c r="O478" s="39">
        <v>0.06</v>
      </c>
      <c r="P478" s="39">
        <v>0.28000000000000003</v>
      </c>
      <c r="Q478" s="39">
        <v>0.33</v>
      </c>
      <c r="R478" s="39">
        <v>0.28000000000000003</v>
      </c>
      <c r="S478" s="39">
        <v>0.17</v>
      </c>
      <c r="T478" s="39">
        <v>0.17</v>
      </c>
      <c r="U478" s="39">
        <v>0.33</v>
      </c>
      <c r="V478" s="39">
        <v>0.5</v>
      </c>
      <c r="W478" s="39">
        <v>0.28000000000000003</v>
      </c>
      <c r="X478" s="39">
        <v>0.22</v>
      </c>
      <c r="Y478" s="39">
        <v>0.11</v>
      </c>
      <c r="Z478" s="39">
        <v>0.11</v>
      </c>
      <c r="AA478" s="39">
        <v>0.06</v>
      </c>
      <c r="AB478" s="39">
        <v>0.22</v>
      </c>
      <c r="AC478" s="39">
        <v>0.28000000000000003</v>
      </c>
      <c r="AD478" s="39">
        <v>0.11</v>
      </c>
      <c r="AE478" s="39">
        <v>0.33</v>
      </c>
      <c r="AF478" s="39">
        <v>0.22</v>
      </c>
      <c r="AG478" s="39">
        <v>0.06</v>
      </c>
      <c r="AH478" s="39">
        <v>0.39</v>
      </c>
      <c r="AI478" s="39">
        <v>0.22</v>
      </c>
      <c r="AJ478" s="39">
        <v>0.17</v>
      </c>
      <c r="AK478" s="39">
        <v>0.5</v>
      </c>
      <c r="AL478" s="39">
        <v>0.33</v>
      </c>
      <c r="AM478" s="39">
        <v>0.33</v>
      </c>
      <c r="AN478" s="39">
        <v>0.17</v>
      </c>
      <c r="AO478" s="39">
        <v>0.11</v>
      </c>
      <c r="AP478" s="39">
        <v>0.39</v>
      </c>
      <c r="AQ478" s="39">
        <v>0.11</v>
      </c>
      <c r="AR478" s="39">
        <v>0.33</v>
      </c>
      <c r="AS478" s="39">
        <v>0.22</v>
      </c>
      <c r="AT478" s="39">
        <v>0.17</v>
      </c>
      <c r="AU478" s="39">
        <v>0.44</v>
      </c>
      <c r="AV478" s="39">
        <v>0.22</v>
      </c>
      <c r="AW478" s="39">
        <v>0.17</v>
      </c>
      <c r="AX478" s="39">
        <v>0.28000000000000003</v>
      </c>
      <c r="AY478" s="39">
        <v>0.22</v>
      </c>
      <c r="AZ478" s="39">
        <v>0.28000000000000003</v>
      </c>
      <c r="BA478" s="39">
        <v>0.11</v>
      </c>
      <c r="BB478" s="39">
        <v>0.44</v>
      </c>
      <c r="BC478" s="39">
        <v>0.06</v>
      </c>
      <c r="BD478" s="39">
        <v>0.33</v>
      </c>
      <c r="BE478" s="39">
        <v>0.44</v>
      </c>
      <c r="BF478" s="39">
        <v>0.33</v>
      </c>
      <c r="BG478" s="39">
        <v>0.11</v>
      </c>
      <c r="BH478" s="39">
        <v>0.17</v>
      </c>
      <c r="BI478" s="39">
        <v>0.33</v>
      </c>
      <c r="BJ478" s="39">
        <v>0.33</v>
      </c>
      <c r="BK478" s="39">
        <v>0.39</v>
      </c>
      <c r="BL478" s="39">
        <v>0.39</v>
      </c>
      <c r="BM478" s="39">
        <v>0.44</v>
      </c>
      <c r="BN478" s="39">
        <v>0.22</v>
      </c>
      <c r="BO478" s="39">
        <v>0.39</v>
      </c>
      <c r="BP478" s="39">
        <v>0.39</v>
      </c>
      <c r="BQ478" s="39">
        <v>0.33</v>
      </c>
      <c r="BR478" s="39">
        <v>0.28000000000000003</v>
      </c>
      <c r="BS478" s="39">
        <v>0.22</v>
      </c>
      <c r="BT478" s="39">
        <v>0.22</v>
      </c>
      <c r="BU478" s="39">
        <v>0.33</v>
      </c>
      <c r="BV478" s="39">
        <v>0.5</v>
      </c>
      <c r="BW478" s="39">
        <v>0.22</v>
      </c>
      <c r="BX478" s="39">
        <v>0.17</v>
      </c>
      <c r="BY478" s="39">
        <v>0.17</v>
      </c>
      <c r="BZ478" s="39">
        <v>0.22</v>
      </c>
      <c r="CA478" s="39">
        <v>0.28000000000000003</v>
      </c>
      <c r="CB478" s="39">
        <v>0.17</v>
      </c>
      <c r="CC478" s="39">
        <v>0.24</v>
      </c>
      <c r="CD478" s="39">
        <v>0.26</v>
      </c>
      <c r="CE478" s="39">
        <v>0.3</v>
      </c>
      <c r="CF478" s="39">
        <v>0.25</v>
      </c>
    </row>
    <row r="479" spans="1:84" x14ac:dyDescent="0.25">
      <c r="A479" s="31" t="str">
        <f t="shared" si="7"/>
        <v>ESCOLA MUNICIPAL TANCREDO NEVES5º anoA</v>
      </c>
      <c r="B479" s="31" t="s">
        <v>78</v>
      </c>
      <c r="C479" s="31" t="s">
        <v>147</v>
      </c>
      <c r="D479" s="31" t="s">
        <v>149</v>
      </c>
      <c r="E479" s="31" t="s">
        <v>217</v>
      </c>
      <c r="F479" s="31" t="s">
        <v>87</v>
      </c>
      <c r="G479" s="42">
        <v>22</v>
      </c>
      <c r="H479" s="42">
        <v>22</v>
      </c>
      <c r="I479" s="42">
        <v>22</v>
      </c>
      <c r="J479" s="42">
        <v>22</v>
      </c>
      <c r="K479" s="39">
        <v>0.27</v>
      </c>
      <c r="L479" s="39">
        <v>0.27</v>
      </c>
      <c r="M479" s="39">
        <v>0.23</v>
      </c>
      <c r="N479" s="39">
        <v>0.18</v>
      </c>
      <c r="O479" s="39">
        <v>0.41</v>
      </c>
      <c r="P479" s="39">
        <v>0.14000000000000001</v>
      </c>
      <c r="Q479" s="39">
        <v>0.59</v>
      </c>
      <c r="R479" s="39">
        <v>0.41</v>
      </c>
      <c r="S479" s="39">
        <v>0.5</v>
      </c>
      <c r="T479" s="39">
        <v>0.45</v>
      </c>
      <c r="U479" s="39">
        <v>0.59</v>
      </c>
      <c r="V479" s="39">
        <v>0.27</v>
      </c>
      <c r="W479" s="39">
        <v>0.5</v>
      </c>
      <c r="X479" s="39">
        <v>0.59</v>
      </c>
      <c r="Y479" s="39">
        <v>0.59</v>
      </c>
      <c r="Z479" s="39">
        <v>0.55000000000000004</v>
      </c>
      <c r="AA479" s="39">
        <v>0.55000000000000004</v>
      </c>
      <c r="AB479" s="39">
        <v>0.18</v>
      </c>
      <c r="AC479" s="39">
        <v>0.41</v>
      </c>
      <c r="AD479" s="39">
        <v>0.5</v>
      </c>
      <c r="AE479" s="39">
        <v>0.36</v>
      </c>
      <c r="AF479" s="39">
        <v>0.64</v>
      </c>
      <c r="AG479" s="39">
        <v>0.23</v>
      </c>
      <c r="AH479" s="39">
        <v>0.14000000000000001</v>
      </c>
      <c r="AI479" s="39">
        <v>0.45</v>
      </c>
      <c r="AJ479" s="39">
        <v>0.41</v>
      </c>
      <c r="AK479" s="39">
        <v>0.45</v>
      </c>
      <c r="AL479" s="39">
        <v>0.59</v>
      </c>
      <c r="AM479" s="39">
        <v>0.5</v>
      </c>
      <c r="AN479" s="39">
        <v>0.41</v>
      </c>
      <c r="AO479" s="39">
        <v>0.32</v>
      </c>
      <c r="AP479" s="39">
        <v>0.09</v>
      </c>
      <c r="AQ479" s="39">
        <v>0.5</v>
      </c>
      <c r="AR479" s="39">
        <v>0.5</v>
      </c>
      <c r="AS479" s="39">
        <v>0.59</v>
      </c>
      <c r="AT479" s="39">
        <v>0.32</v>
      </c>
      <c r="AU479" s="39">
        <v>0.5</v>
      </c>
      <c r="AV479" s="39">
        <v>0.41</v>
      </c>
      <c r="AW479" s="39">
        <v>0.09</v>
      </c>
      <c r="AX479" s="39">
        <v>0.59</v>
      </c>
      <c r="AY479" s="39">
        <v>0.32</v>
      </c>
      <c r="AZ479" s="39">
        <v>0.18</v>
      </c>
      <c r="BA479" s="39">
        <v>0.27</v>
      </c>
      <c r="BB479" s="39">
        <v>0.73</v>
      </c>
      <c r="BC479" s="39">
        <v>0.55000000000000004</v>
      </c>
      <c r="BD479" s="39">
        <v>0.68</v>
      </c>
      <c r="BE479" s="39">
        <v>0.59</v>
      </c>
      <c r="BF479" s="39">
        <v>0.36</v>
      </c>
      <c r="BG479" s="39">
        <v>0.45</v>
      </c>
      <c r="BH479" s="39">
        <v>0.09</v>
      </c>
      <c r="BI479" s="39">
        <v>0.5</v>
      </c>
      <c r="BJ479" s="39">
        <v>0.36</v>
      </c>
      <c r="BK479" s="39">
        <v>0.36</v>
      </c>
      <c r="BL479" s="39">
        <v>0.64</v>
      </c>
      <c r="BM479" s="39">
        <v>0.32</v>
      </c>
      <c r="BN479" s="39">
        <v>0.05</v>
      </c>
      <c r="BO479" s="39">
        <v>0.23</v>
      </c>
      <c r="BP479" s="39">
        <v>0.5</v>
      </c>
      <c r="BQ479" s="39">
        <v>0.55000000000000004</v>
      </c>
      <c r="BR479" s="39">
        <v>0.14000000000000001</v>
      </c>
      <c r="BS479" s="39">
        <v>0.27</v>
      </c>
      <c r="BT479" s="39">
        <v>0.32</v>
      </c>
      <c r="BU479" s="39">
        <v>0.5</v>
      </c>
      <c r="BV479" s="39">
        <v>0.36</v>
      </c>
      <c r="BW479" s="39">
        <v>0.18</v>
      </c>
      <c r="BX479" s="39">
        <v>0.14000000000000001</v>
      </c>
      <c r="BY479" s="39">
        <v>0.5</v>
      </c>
      <c r="BZ479" s="39">
        <v>0.59</v>
      </c>
      <c r="CA479" s="39">
        <v>0.18</v>
      </c>
      <c r="CB479" s="39">
        <v>0.23</v>
      </c>
      <c r="CC479" s="39">
        <v>0.41</v>
      </c>
      <c r="CD479" s="39">
        <v>0.4</v>
      </c>
      <c r="CE479" s="39">
        <v>0.39</v>
      </c>
      <c r="CF479" s="39">
        <v>0.33</v>
      </c>
    </row>
    <row r="480" spans="1:84" x14ac:dyDescent="0.25">
      <c r="A480" s="31" t="str">
        <f t="shared" si="7"/>
        <v>ESCOLA MUNICIPAL TANCREDO NEVES5º anoB</v>
      </c>
      <c r="B480" s="31" t="s">
        <v>78</v>
      </c>
      <c r="C480" s="31" t="s">
        <v>147</v>
      </c>
      <c r="D480" s="31" t="s">
        <v>149</v>
      </c>
      <c r="E480" s="31" t="s">
        <v>217</v>
      </c>
      <c r="F480" s="31" t="s">
        <v>100</v>
      </c>
      <c r="G480" s="42">
        <v>21</v>
      </c>
      <c r="H480" s="42">
        <v>21</v>
      </c>
      <c r="I480" s="42">
        <v>22</v>
      </c>
      <c r="J480" s="42">
        <v>22</v>
      </c>
      <c r="K480" s="39">
        <v>0.05</v>
      </c>
      <c r="L480" s="39">
        <v>0.27</v>
      </c>
      <c r="M480" s="39">
        <v>0.23</v>
      </c>
      <c r="N480" s="39">
        <v>0.23</v>
      </c>
      <c r="O480" s="39">
        <v>0.32</v>
      </c>
      <c r="P480" s="39">
        <v>0.18</v>
      </c>
      <c r="Q480" s="39">
        <v>0.09</v>
      </c>
      <c r="R480" s="39">
        <v>0.18</v>
      </c>
      <c r="S480" s="39">
        <v>0.32</v>
      </c>
      <c r="T480" s="39">
        <v>0.45</v>
      </c>
      <c r="U480" s="39">
        <v>0.55000000000000004</v>
      </c>
      <c r="V480" s="39">
        <v>0.36</v>
      </c>
      <c r="W480" s="39">
        <v>0.41</v>
      </c>
      <c r="X480" s="39">
        <v>0.32</v>
      </c>
      <c r="Y480" s="39">
        <v>0.36</v>
      </c>
      <c r="Z480" s="39">
        <v>0.32</v>
      </c>
      <c r="AA480" s="39">
        <v>0.41</v>
      </c>
      <c r="AB480" s="39">
        <v>0.23</v>
      </c>
      <c r="AC480" s="39">
        <v>0.18</v>
      </c>
      <c r="AD480" s="39">
        <v>0.5</v>
      </c>
      <c r="AE480" s="39">
        <v>0.18</v>
      </c>
      <c r="AF480" s="39">
        <v>0.27</v>
      </c>
      <c r="AG480" s="39">
        <v>0.18</v>
      </c>
      <c r="AH480" s="39">
        <v>0.14000000000000001</v>
      </c>
      <c r="AI480" s="39">
        <v>0.23</v>
      </c>
      <c r="AJ480" s="39">
        <v>0.23</v>
      </c>
      <c r="AK480" s="39">
        <v>0.32</v>
      </c>
      <c r="AL480" s="39">
        <v>0.27</v>
      </c>
      <c r="AM480" s="39">
        <v>0.23</v>
      </c>
      <c r="AN480" s="39">
        <v>0.36</v>
      </c>
      <c r="AO480" s="39">
        <v>0.18</v>
      </c>
      <c r="AP480" s="39">
        <v>0.27</v>
      </c>
      <c r="AQ480" s="39">
        <v>0.36</v>
      </c>
      <c r="AR480" s="39">
        <v>0.36</v>
      </c>
      <c r="AS480" s="39">
        <v>0.5</v>
      </c>
      <c r="AT480" s="39">
        <v>0.09</v>
      </c>
      <c r="AU480" s="39">
        <v>0.27</v>
      </c>
      <c r="AV480" s="39">
        <v>0.23</v>
      </c>
      <c r="AW480" s="39">
        <v>0.05</v>
      </c>
      <c r="AX480" s="39">
        <v>0.45</v>
      </c>
      <c r="AY480" s="39">
        <v>0.27</v>
      </c>
      <c r="AZ480" s="39">
        <v>0.36</v>
      </c>
      <c r="BA480" s="39">
        <v>0.32</v>
      </c>
      <c r="BB480" s="39">
        <v>0.55000000000000004</v>
      </c>
      <c r="BC480" s="39">
        <v>0.32</v>
      </c>
      <c r="BD480" s="39">
        <v>0.36</v>
      </c>
      <c r="BE480" s="39">
        <v>0.41</v>
      </c>
      <c r="BF480" s="39">
        <v>0.36</v>
      </c>
      <c r="BG480" s="39">
        <v>0.18</v>
      </c>
      <c r="BH480" s="39">
        <v>0.05</v>
      </c>
      <c r="BI480" s="39">
        <v>0.41</v>
      </c>
      <c r="BJ480" s="39">
        <v>0.27</v>
      </c>
      <c r="BK480" s="39">
        <v>0.45</v>
      </c>
      <c r="BL480" s="39">
        <v>0.23</v>
      </c>
      <c r="BM480" s="39">
        <v>0.18</v>
      </c>
      <c r="BN480" s="39">
        <v>0.27</v>
      </c>
      <c r="BO480" s="39">
        <v>0.05</v>
      </c>
      <c r="BP480" s="39">
        <v>0.55000000000000004</v>
      </c>
      <c r="BQ480" s="39">
        <v>0.55000000000000004</v>
      </c>
      <c r="BR480" s="39">
        <v>0.23</v>
      </c>
      <c r="BS480" s="39">
        <v>0.14000000000000001</v>
      </c>
      <c r="BT480" s="39">
        <v>0.27</v>
      </c>
      <c r="BU480" s="39">
        <v>0.59</v>
      </c>
      <c r="BV480" s="39">
        <v>0.18</v>
      </c>
      <c r="BW480" s="39">
        <v>0.14000000000000001</v>
      </c>
      <c r="BX480" s="39">
        <v>0.27</v>
      </c>
      <c r="BY480" s="39">
        <v>0.41</v>
      </c>
      <c r="BZ480" s="39">
        <v>0.14000000000000001</v>
      </c>
      <c r="CA480" s="39">
        <v>0.41</v>
      </c>
      <c r="CB480" s="39">
        <v>0.32</v>
      </c>
      <c r="CC480" s="39">
        <v>0.3</v>
      </c>
      <c r="CD480" s="39">
        <v>0.26</v>
      </c>
      <c r="CE480" s="39">
        <v>0.32</v>
      </c>
      <c r="CF480" s="39">
        <v>0.28999999999999998</v>
      </c>
    </row>
    <row r="481" spans="1:84" x14ac:dyDescent="0.25">
      <c r="A481" s="31" t="str">
        <f t="shared" si="7"/>
        <v>ESCOLA MUNICIPAL TANCREDO NEVES5º anoC</v>
      </c>
      <c r="B481" s="31" t="s">
        <v>78</v>
      </c>
      <c r="C481" s="31" t="s">
        <v>147</v>
      </c>
      <c r="D481" s="31" t="s">
        <v>149</v>
      </c>
      <c r="E481" s="31" t="s">
        <v>217</v>
      </c>
      <c r="F481" s="31" t="s">
        <v>102</v>
      </c>
      <c r="G481" s="42">
        <v>19</v>
      </c>
      <c r="H481" s="42">
        <v>19</v>
      </c>
      <c r="I481" s="42">
        <v>18</v>
      </c>
      <c r="J481" s="42">
        <v>18</v>
      </c>
      <c r="K481" s="39">
        <v>0.16</v>
      </c>
      <c r="L481" s="39">
        <v>0.16</v>
      </c>
      <c r="M481" s="39">
        <v>0.32</v>
      </c>
      <c r="N481" s="39">
        <v>0.21</v>
      </c>
      <c r="O481" s="39">
        <v>0.53</v>
      </c>
      <c r="P481" s="39">
        <v>0.21</v>
      </c>
      <c r="Q481" s="39">
        <v>0.26</v>
      </c>
      <c r="R481" s="39">
        <v>0.11</v>
      </c>
      <c r="S481" s="39">
        <v>0.42</v>
      </c>
      <c r="T481" s="39">
        <v>0.37</v>
      </c>
      <c r="U481" s="39">
        <v>0.47</v>
      </c>
      <c r="V481" s="39">
        <v>0.21</v>
      </c>
      <c r="W481" s="39">
        <v>0.32</v>
      </c>
      <c r="X481" s="39">
        <v>0.26</v>
      </c>
      <c r="Y481" s="39">
        <v>0.26</v>
      </c>
      <c r="Z481" s="39">
        <v>0.32</v>
      </c>
      <c r="AA481" s="39">
        <v>0.32</v>
      </c>
      <c r="AB481" s="39">
        <v>0.37</v>
      </c>
      <c r="AC481" s="39">
        <v>0.26</v>
      </c>
      <c r="AD481" s="39">
        <v>0.26</v>
      </c>
      <c r="AE481" s="39">
        <v>0.32</v>
      </c>
      <c r="AF481" s="39">
        <v>0.32</v>
      </c>
      <c r="AG481" s="39">
        <v>0.21</v>
      </c>
      <c r="AH481" s="39">
        <v>0.21</v>
      </c>
      <c r="AI481" s="39">
        <v>0.42</v>
      </c>
      <c r="AJ481" s="39">
        <v>0.21</v>
      </c>
      <c r="AK481" s="39">
        <v>0.37</v>
      </c>
      <c r="AL481" s="39">
        <v>0.37</v>
      </c>
      <c r="AM481" s="39">
        <v>0.47</v>
      </c>
      <c r="AN481" s="39">
        <v>0.47</v>
      </c>
      <c r="AO481" s="39">
        <v>0.11</v>
      </c>
      <c r="AP481" s="39">
        <v>0.11</v>
      </c>
      <c r="AQ481" s="39">
        <v>0.37</v>
      </c>
      <c r="AR481" s="39">
        <v>0.37</v>
      </c>
      <c r="AS481" s="39">
        <v>0.57999999999999996</v>
      </c>
      <c r="AT481" s="39">
        <v>0.37</v>
      </c>
      <c r="AU481" s="39">
        <v>0.16</v>
      </c>
      <c r="AV481" s="39">
        <v>0.32</v>
      </c>
      <c r="AW481" s="39">
        <v>0.37</v>
      </c>
      <c r="AX481" s="39">
        <v>0.32</v>
      </c>
      <c r="AY481" s="39">
        <v>0.11</v>
      </c>
      <c r="AZ481" s="39">
        <v>0.21</v>
      </c>
      <c r="BA481" s="39">
        <v>0.21</v>
      </c>
      <c r="BB481" s="39">
        <v>0.57999999999999996</v>
      </c>
      <c r="BC481" s="39">
        <v>0.26</v>
      </c>
      <c r="BD481" s="39">
        <v>0.21</v>
      </c>
      <c r="BE481" s="39">
        <v>0.42</v>
      </c>
      <c r="BF481" s="39">
        <v>0.42</v>
      </c>
      <c r="BG481" s="39">
        <v>0.32</v>
      </c>
      <c r="BH481" s="39">
        <v>0.26</v>
      </c>
      <c r="BI481" s="39">
        <v>0.42</v>
      </c>
      <c r="BJ481" s="39">
        <v>0.32</v>
      </c>
      <c r="BK481" s="39">
        <v>0.37</v>
      </c>
      <c r="BL481" s="39">
        <v>0.26</v>
      </c>
      <c r="BM481" s="39">
        <v>0.53</v>
      </c>
      <c r="BN481" s="39">
        <v>0.11</v>
      </c>
      <c r="BO481" s="39">
        <v>0.16</v>
      </c>
      <c r="BP481" s="39">
        <v>0.79</v>
      </c>
      <c r="BQ481" s="39">
        <v>0.37</v>
      </c>
      <c r="BR481" s="39">
        <v>0.26</v>
      </c>
      <c r="BS481" s="39">
        <v>0.32</v>
      </c>
      <c r="BT481" s="39">
        <v>0.26</v>
      </c>
      <c r="BU481" s="39">
        <v>0.42</v>
      </c>
      <c r="BV481" s="39">
        <v>0.21</v>
      </c>
      <c r="BW481" s="39">
        <v>0.42</v>
      </c>
      <c r="BX481" s="39">
        <v>0.26</v>
      </c>
      <c r="BY481" s="39">
        <v>0.42</v>
      </c>
      <c r="BZ481" s="39">
        <v>0.32</v>
      </c>
      <c r="CA481" s="39">
        <v>0.26</v>
      </c>
      <c r="CB481" s="39">
        <v>0.21</v>
      </c>
      <c r="CC481" s="39">
        <v>0.28999999999999998</v>
      </c>
      <c r="CD481" s="39">
        <v>0.32</v>
      </c>
      <c r="CE481" s="39">
        <v>0.33</v>
      </c>
      <c r="CF481" s="39">
        <v>0.31</v>
      </c>
    </row>
    <row r="482" spans="1:84" x14ac:dyDescent="0.25">
      <c r="A482" s="31" t="str">
        <f t="shared" si="7"/>
        <v>ESCOLA MUNICIPAL TANCREDO NEVES5º anoD</v>
      </c>
      <c r="B482" s="31" t="s">
        <v>78</v>
      </c>
      <c r="C482" s="31" t="s">
        <v>147</v>
      </c>
      <c r="D482" s="31" t="s">
        <v>149</v>
      </c>
      <c r="E482" s="31" t="s">
        <v>217</v>
      </c>
      <c r="F482" s="31" t="s">
        <v>103</v>
      </c>
      <c r="G482" s="42">
        <v>19</v>
      </c>
      <c r="H482" s="42">
        <v>19</v>
      </c>
      <c r="I482" s="42">
        <v>19</v>
      </c>
      <c r="J482" s="42">
        <v>19</v>
      </c>
      <c r="K482" s="39">
        <v>0.11</v>
      </c>
      <c r="L482" s="39">
        <v>0.21</v>
      </c>
      <c r="M482" s="39">
        <v>0.37</v>
      </c>
      <c r="N482" s="39">
        <v>0.16</v>
      </c>
      <c r="O482" s="39">
        <v>0.26</v>
      </c>
      <c r="P482" s="39">
        <v>0.21</v>
      </c>
      <c r="Q482" s="39">
        <v>0.37</v>
      </c>
      <c r="R482" s="39">
        <v>0.32</v>
      </c>
      <c r="S482" s="39">
        <v>0.21</v>
      </c>
      <c r="T482" s="39">
        <v>0.42</v>
      </c>
      <c r="U482" s="39">
        <v>0.47</v>
      </c>
      <c r="V482" s="39">
        <v>0.53</v>
      </c>
      <c r="W482" s="39">
        <v>0.53</v>
      </c>
      <c r="X482" s="39">
        <v>0.68</v>
      </c>
      <c r="Y482" s="39">
        <v>0.32</v>
      </c>
      <c r="Z482" s="39">
        <v>0.32</v>
      </c>
      <c r="AA482" s="39">
        <v>0.37</v>
      </c>
      <c r="AB482" s="39">
        <v>0.32</v>
      </c>
      <c r="AC482" s="39">
        <v>0.26</v>
      </c>
      <c r="AD482" s="39">
        <v>0.37</v>
      </c>
      <c r="AE482" s="39">
        <v>0.16</v>
      </c>
      <c r="AF482" s="39">
        <v>0.42</v>
      </c>
      <c r="AG482" s="39">
        <v>0.16</v>
      </c>
      <c r="AH482" s="39">
        <v>0.11</v>
      </c>
      <c r="AI482" s="39">
        <v>0.37</v>
      </c>
      <c r="AJ482" s="39">
        <v>0.37</v>
      </c>
      <c r="AK482" s="39">
        <v>0.37</v>
      </c>
      <c r="AL482" s="39">
        <v>0.63</v>
      </c>
      <c r="AM482" s="39">
        <v>0.26</v>
      </c>
      <c r="AN482" s="39">
        <v>0.42</v>
      </c>
      <c r="AO482" s="39">
        <v>0.42</v>
      </c>
      <c r="AP482" s="39">
        <v>0.16</v>
      </c>
      <c r="AQ482" s="39">
        <v>0.21</v>
      </c>
      <c r="AR482" s="39">
        <v>0.32</v>
      </c>
      <c r="AS482" s="39">
        <v>0.53</v>
      </c>
      <c r="AT482" s="39">
        <v>0.21</v>
      </c>
      <c r="AU482" s="39">
        <v>0.32</v>
      </c>
      <c r="AV482" s="39">
        <v>0.21</v>
      </c>
      <c r="AW482" s="39">
        <v>0.26</v>
      </c>
      <c r="AX482" s="39">
        <v>0.26</v>
      </c>
      <c r="AY482" s="39">
        <v>0.11</v>
      </c>
      <c r="AZ482" s="39">
        <v>0.16</v>
      </c>
      <c r="BA482" s="39">
        <v>0.05</v>
      </c>
      <c r="BB482" s="39">
        <v>0.63</v>
      </c>
      <c r="BC482" s="39">
        <v>0.53</v>
      </c>
      <c r="BD482" s="39">
        <v>0.53</v>
      </c>
      <c r="BE482" s="39">
        <v>0.68</v>
      </c>
      <c r="BF482" s="39">
        <v>0.26</v>
      </c>
      <c r="BG482" s="39">
        <v>0.42</v>
      </c>
      <c r="BH482" s="39">
        <v>0.26</v>
      </c>
      <c r="BI482" s="39">
        <v>0.32</v>
      </c>
      <c r="BJ482" s="39">
        <v>0.21</v>
      </c>
      <c r="BK482" s="39">
        <v>0.37</v>
      </c>
      <c r="BL482" s="39">
        <v>0.26</v>
      </c>
      <c r="BM482" s="39">
        <v>0.26</v>
      </c>
      <c r="BN482" s="39">
        <v>0.11</v>
      </c>
      <c r="BO482" s="39">
        <v>0.26</v>
      </c>
      <c r="BP482" s="39">
        <v>0.53</v>
      </c>
      <c r="BQ482" s="39">
        <v>0.42</v>
      </c>
      <c r="BR482" s="39">
        <v>0.16</v>
      </c>
      <c r="BS482" s="39">
        <v>0.26</v>
      </c>
      <c r="BT482" s="39">
        <v>0.21</v>
      </c>
      <c r="BU482" s="39">
        <v>0.37</v>
      </c>
      <c r="BV482" s="39">
        <v>0.21</v>
      </c>
      <c r="BW482" s="39">
        <v>0.53</v>
      </c>
      <c r="BX482" s="39">
        <v>0.21</v>
      </c>
      <c r="BY482" s="39">
        <v>0.16</v>
      </c>
      <c r="BZ482" s="39">
        <v>0.32</v>
      </c>
      <c r="CA482" s="39">
        <v>0.37</v>
      </c>
      <c r="CB482" s="39">
        <v>0.32</v>
      </c>
      <c r="CC482" s="39">
        <v>0.34</v>
      </c>
      <c r="CD482" s="39">
        <v>0.31</v>
      </c>
      <c r="CE482" s="39">
        <v>0.33</v>
      </c>
      <c r="CF482" s="39">
        <v>0.28999999999999998</v>
      </c>
    </row>
    <row r="483" spans="1:84" x14ac:dyDescent="0.25">
      <c r="A483" s="31" t="str">
        <f t="shared" si="7"/>
        <v>ESC MUL RECURSO5º ano"A"</v>
      </c>
      <c r="B483" s="31" t="s">
        <v>330</v>
      </c>
      <c r="C483" s="31" t="s">
        <v>335</v>
      </c>
      <c r="D483" s="31" t="s">
        <v>336</v>
      </c>
      <c r="E483" s="31" t="s">
        <v>217</v>
      </c>
      <c r="F483" s="31" t="s">
        <v>187</v>
      </c>
      <c r="G483" s="42">
        <v>21</v>
      </c>
      <c r="H483" s="42">
        <v>21</v>
      </c>
      <c r="I483" s="42">
        <v>19</v>
      </c>
      <c r="J483" s="42">
        <v>19</v>
      </c>
      <c r="K483" s="39">
        <v>0.28999999999999998</v>
      </c>
      <c r="L483" s="39">
        <v>0.14000000000000001</v>
      </c>
      <c r="M483" s="39">
        <v>0.24</v>
      </c>
      <c r="N483" s="39">
        <v>0.24</v>
      </c>
      <c r="O483" s="39">
        <v>0.48</v>
      </c>
      <c r="P483" s="39">
        <v>0.1</v>
      </c>
      <c r="Q483" s="39">
        <v>0.52</v>
      </c>
      <c r="R483" s="39">
        <v>0.28999999999999998</v>
      </c>
      <c r="S483" s="39">
        <v>0.33</v>
      </c>
      <c r="T483" s="39">
        <v>0.38</v>
      </c>
      <c r="U483" s="39">
        <v>0.52</v>
      </c>
      <c r="V483" s="39">
        <v>0.52</v>
      </c>
      <c r="W483" s="39">
        <v>0.14000000000000001</v>
      </c>
      <c r="X483" s="39">
        <v>0.43</v>
      </c>
      <c r="Y483" s="39">
        <v>0.33</v>
      </c>
      <c r="Z483" s="39">
        <v>0.24</v>
      </c>
      <c r="AA483" s="39">
        <v>0.43</v>
      </c>
      <c r="AB483" s="39">
        <v>0.14000000000000001</v>
      </c>
      <c r="AC483" s="39">
        <v>0.24</v>
      </c>
      <c r="AD483" s="39">
        <v>0.38</v>
      </c>
      <c r="AE483" s="39">
        <v>0.33</v>
      </c>
      <c r="AF483" s="39">
        <v>0.38</v>
      </c>
      <c r="AG483" s="39">
        <v>0.33</v>
      </c>
      <c r="AH483" s="39">
        <v>0.14000000000000001</v>
      </c>
      <c r="AI483" s="39">
        <v>0.52</v>
      </c>
      <c r="AJ483" s="39">
        <v>0.48</v>
      </c>
      <c r="AK483" s="39">
        <v>0.52</v>
      </c>
      <c r="AL483" s="39">
        <v>0.38</v>
      </c>
      <c r="AM483" s="39">
        <v>0.43</v>
      </c>
      <c r="AN483" s="39">
        <v>0.14000000000000001</v>
      </c>
      <c r="AO483" s="39">
        <v>0.24</v>
      </c>
      <c r="AP483" s="39">
        <v>0.33</v>
      </c>
      <c r="AQ483" s="39">
        <v>0.28999999999999998</v>
      </c>
      <c r="AR483" s="39">
        <v>0.33</v>
      </c>
      <c r="AS483" s="39">
        <v>0.71</v>
      </c>
      <c r="AT483" s="39">
        <v>0.1</v>
      </c>
      <c r="AU483" s="39">
        <v>0.24</v>
      </c>
      <c r="AV483" s="39">
        <v>0.38</v>
      </c>
      <c r="AW483" s="39">
        <v>0.14000000000000001</v>
      </c>
      <c r="AX483" s="39">
        <v>0.67</v>
      </c>
      <c r="AY483" s="39">
        <v>0.19</v>
      </c>
      <c r="AZ483" s="39">
        <v>0.38</v>
      </c>
      <c r="BA483" s="39">
        <v>0.14000000000000001</v>
      </c>
      <c r="BB483" s="39">
        <v>0.52</v>
      </c>
      <c r="BC483" s="39">
        <v>0.19</v>
      </c>
      <c r="BD483" s="39">
        <v>0.56999999999999995</v>
      </c>
      <c r="BE483" s="39">
        <v>0.38</v>
      </c>
      <c r="BF483" s="39">
        <v>0.19</v>
      </c>
      <c r="BG483" s="39">
        <v>0.28999999999999998</v>
      </c>
      <c r="BH483" s="39">
        <v>0.1</v>
      </c>
      <c r="BI483" s="39">
        <v>0.48</v>
      </c>
      <c r="BJ483" s="39">
        <v>0.28999999999999998</v>
      </c>
      <c r="BK483" s="39">
        <v>0.28999999999999998</v>
      </c>
      <c r="BL483" s="39">
        <v>0.38</v>
      </c>
      <c r="BM483" s="39">
        <v>0.28999999999999998</v>
      </c>
      <c r="BN483" s="39">
        <v>0.14000000000000001</v>
      </c>
      <c r="BO483" s="39">
        <v>0.19</v>
      </c>
      <c r="BP483" s="39">
        <v>0.56999999999999995</v>
      </c>
      <c r="BQ483" s="39">
        <v>0.33</v>
      </c>
      <c r="BR483" s="39">
        <v>0.28999999999999998</v>
      </c>
      <c r="BS483" s="39">
        <v>0.38</v>
      </c>
      <c r="BT483" s="39">
        <v>0.19</v>
      </c>
      <c r="BU483" s="39">
        <v>0.24</v>
      </c>
      <c r="BV483" s="39">
        <v>0.14000000000000001</v>
      </c>
      <c r="BW483" s="39">
        <v>0.19</v>
      </c>
      <c r="BX483" s="39">
        <v>0.14000000000000001</v>
      </c>
      <c r="BY483" s="39">
        <v>0.28999999999999998</v>
      </c>
      <c r="BZ483" s="39">
        <v>0</v>
      </c>
      <c r="CA483" s="39">
        <v>0.38</v>
      </c>
      <c r="CB483" s="39">
        <v>0.19</v>
      </c>
      <c r="CC483" s="39">
        <v>0.32</v>
      </c>
      <c r="CD483" s="39">
        <v>0.35</v>
      </c>
      <c r="CE483" s="39">
        <v>0.31</v>
      </c>
      <c r="CF483" s="39">
        <v>0.21</v>
      </c>
    </row>
    <row r="484" spans="1:84" x14ac:dyDescent="0.25">
      <c r="A484" s="31" t="str">
        <f t="shared" si="7"/>
        <v>ESC MUL RECURSO5º ano"B"</v>
      </c>
      <c r="B484" s="31" t="s">
        <v>330</v>
      </c>
      <c r="C484" s="31" t="s">
        <v>335</v>
      </c>
      <c r="D484" s="31" t="s">
        <v>336</v>
      </c>
      <c r="E484" s="31" t="s">
        <v>217</v>
      </c>
      <c r="F484" s="31" t="s">
        <v>243</v>
      </c>
      <c r="G484" s="42">
        <v>18</v>
      </c>
      <c r="H484" s="42">
        <v>18</v>
      </c>
      <c r="I484" s="42">
        <v>17</v>
      </c>
      <c r="J484" s="42">
        <v>17</v>
      </c>
      <c r="K484" s="39">
        <v>0.22</v>
      </c>
      <c r="L484" s="39">
        <v>0.22</v>
      </c>
      <c r="M484" s="39">
        <v>0.39</v>
      </c>
      <c r="N484" s="39">
        <v>0.28000000000000003</v>
      </c>
      <c r="O484" s="39">
        <v>0.22</v>
      </c>
      <c r="P484" s="39">
        <v>0.11</v>
      </c>
      <c r="Q484" s="39">
        <v>0.28000000000000003</v>
      </c>
      <c r="R484" s="39">
        <v>0.28000000000000003</v>
      </c>
      <c r="S484" s="39">
        <v>0.17</v>
      </c>
      <c r="T484" s="39">
        <v>0.44</v>
      </c>
      <c r="U484" s="39">
        <v>0.61</v>
      </c>
      <c r="V484" s="39">
        <v>0.28000000000000003</v>
      </c>
      <c r="W484" s="39">
        <v>0.11</v>
      </c>
      <c r="X484" s="39">
        <v>0.56000000000000005</v>
      </c>
      <c r="Y484" s="39">
        <v>0.44</v>
      </c>
      <c r="Z484" s="39">
        <v>0.28000000000000003</v>
      </c>
      <c r="AA484" s="39">
        <v>0.44</v>
      </c>
      <c r="AB484" s="39">
        <v>0.22</v>
      </c>
      <c r="AC484" s="39">
        <v>0.17</v>
      </c>
      <c r="AD484" s="39">
        <v>0.44</v>
      </c>
      <c r="AE484" s="39">
        <v>0.22</v>
      </c>
      <c r="AF484" s="39">
        <v>0.22</v>
      </c>
      <c r="AG484" s="39">
        <v>0.17</v>
      </c>
      <c r="AH484" s="39">
        <v>0.28000000000000003</v>
      </c>
      <c r="AI484" s="39">
        <v>0.17</v>
      </c>
      <c r="AJ484" s="39">
        <v>0.28000000000000003</v>
      </c>
      <c r="AK484" s="39">
        <v>0.39</v>
      </c>
      <c r="AL484" s="39">
        <v>0.22</v>
      </c>
      <c r="AM484" s="39">
        <v>0.44</v>
      </c>
      <c r="AN484" s="39">
        <v>0.22</v>
      </c>
      <c r="AO484" s="39">
        <v>0.33</v>
      </c>
      <c r="AP484" s="39">
        <v>0.22</v>
      </c>
      <c r="AQ484" s="39">
        <v>0.39</v>
      </c>
      <c r="AR484" s="39">
        <v>0.39</v>
      </c>
      <c r="AS484" s="39">
        <v>0.22</v>
      </c>
      <c r="AT484" s="39">
        <v>0.06</v>
      </c>
      <c r="AU484" s="39">
        <v>0.11</v>
      </c>
      <c r="AV484" s="39">
        <v>0.17</v>
      </c>
      <c r="AW484" s="39">
        <v>0.06</v>
      </c>
      <c r="AX484" s="39">
        <v>0.22</v>
      </c>
      <c r="AY484" s="39">
        <v>0.17</v>
      </c>
      <c r="AZ484" s="39">
        <v>0.33</v>
      </c>
      <c r="BA484" s="39">
        <v>0.11</v>
      </c>
      <c r="BB484" s="39">
        <v>0.67</v>
      </c>
      <c r="BC484" s="39">
        <v>0.22</v>
      </c>
      <c r="BD484" s="39">
        <v>0.61</v>
      </c>
      <c r="BE484" s="39">
        <v>0.56000000000000005</v>
      </c>
      <c r="BF484" s="39">
        <v>0.11</v>
      </c>
      <c r="BG484" s="39">
        <v>0</v>
      </c>
      <c r="BH484" s="39">
        <v>0.17</v>
      </c>
      <c r="BI484" s="39">
        <v>0.39</v>
      </c>
      <c r="BJ484" s="39">
        <v>0.28000000000000003</v>
      </c>
      <c r="BK484" s="39">
        <v>0.22</v>
      </c>
      <c r="BL484" s="39">
        <v>0.28000000000000003</v>
      </c>
      <c r="BM484" s="39">
        <v>0.22</v>
      </c>
      <c r="BN484" s="39">
        <v>0.33</v>
      </c>
      <c r="BO484" s="39">
        <v>0</v>
      </c>
      <c r="BP484" s="39">
        <v>0.61</v>
      </c>
      <c r="BQ484" s="39">
        <v>0.22</v>
      </c>
      <c r="BR484" s="39">
        <v>0.28000000000000003</v>
      </c>
      <c r="BS484" s="39">
        <v>0.28000000000000003</v>
      </c>
      <c r="BT484" s="39">
        <v>0.11</v>
      </c>
      <c r="BU484" s="39">
        <v>0.33</v>
      </c>
      <c r="BV484" s="39">
        <v>0.39</v>
      </c>
      <c r="BW484" s="39">
        <v>0.17</v>
      </c>
      <c r="BX484" s="39">
        <v>0.17</v>
      </c>
      <c r="BY484" s="39">
        <v>0.39</v>
      </c>
      <c r="BZ484" s="39">
        <v>0.17</v>
      </c>
      <c r="CA484" s="39">
        <v>0.17</v>
      </c>
      <c r="CB484" s="39">
        <v>0.28000000000000003</v>
      </c>
      <c r="CC484" s="39">
        <v>0.31</v>
      </c>
      <c r="CD484" s="39">
        <v>0.24</v>
      </c>
      <c r="CE484" s="39">
        <v>0.28999999999999998</v>
      </c>
      <c r="CF484" s="39">
        <v>0.24</v>
      </c>
    </row>
    <row r="485" spans="1:84" x14ac:dyDescent="0.25">
      <c r="A485" s="31" t="str">
        <f t="shared" si="7"/>
        <v>ESC MUL RECURSO5º ano"C"</v>
      </c>
      <c r="B485" s="31" t="s">
        <v>330</v>
      </c>
      <c r="C485" s="31" t="s">
        <v>335</v>
      </c>
      <c r="D485" s="31" t="s">
        <v>336</v>
      </c>
      <c r="E485" s="31" t="s">
        <v>217</v>
      </c>
      <c r="F485" s="31" t="s">
        <v>359</v>
      </c>
      <c r="G485" s="42">
        <v>23</v>
      </c>
      <c r="H485" s="42">
        <v>23</v>
      </c>
      <c r="I485" s="42">
        <v>20</v>
      </c>
      <c r="J485" s="42">
        <v>20</v>
      </c>
      <c r="K485" s="39">
        <v>0.43</v>
      </c>
      <c r="L485" s="39">
        <v>0.09</v>
      </c>
      <c r="M485" s="39">
        <v>0.3</v>
      </c>
      <c r="N485" s="39">
        <v>0.17</v>
      </c>
      <c r="O485" s="39">
        <v>0.3</v>
      </c>
      <c r="P485" s="39">
        <v>0.35</v>
      </c>
      <c r="Q485" s="39">
        <v>0.3</v>
      </c>
      <c r="R485" s="39">
        <v>0.17</v>
      </c>
      <c r="S485" s="39">
        <v>0.17</v>
      </c>
      <c r="T485" s="39">
        <v>0.09</v>
      </c>
      <c r="U485" s="39">
        <v>0.43</v>
      </c>
      <c r="V485" s="39">
        <v>0.13</v>
      </c>
      <c r="W485" s="39">
        <v>0.26</v>
      </c>
      <c r="X485" s="39">
        <v>0.39</v>
      </c>
      <c r="Y485" s="39">
        <v>0.04</v>
      </c>
      <c r="Z485" s="39">
        <v>0.17</v>
      </c>
      <c r="AA485" s="39">
        <v>0.22</v>
      </c>
      <c r="AB485" s="39">
        <v>0.3</v>
      </c>
      <c r="AC485" s="39">
        <v>0.35</v>
      </c>
      <c r="AD485" s="39">
        <v>0.35</v>
      </c>
      <c r="AE485" s="39">
        <v>0.22</v>
      </c>
      <c r="AF485" s="39">
        <v>0.22</v>
      </c>
      <c r="AG485" s="39">
        <v>0.09</v>
      </c>
      <c r="AH485" s="39">
        <v>0.35</v>
      </c>
      <c r="AI485" s="39">
        <v>0.13</v>
      </c>
      <c r="AJ485" s="39">
        <v>0.22</v>
      </c>
      <c r="AK485" s="39">
        <v>0.43</v>
      </c>
      <c r="AL485" s="39">
        <v>0.43</v>
      </c>
      <c r="AM485" s="39">
        <v>0.43</v>
      </c>
      <c r="AN485" s="39">
        <v>0.39</v>
      </c>
      <c r="AO485" s="39">
        <v>0.3</v>
      </c>
      <c r="AP485" s="39">
        <v>0.17</v>
      </c>
      <c r="AQ485" s="39">
        <v>0.09</v>
      </c>
      <c r="AR485" s="39">
        <v>0.39</v>
      </c>
      <c r="AS485" s="39">
        <v>0.3</v>
      </c>
      <c r="AT485" s="39">
        <v>0.17</v>
      </c>
      <c r="AU485" s="39">
        <v>0.17</v>
      </c>
      <c r="AV485" s="39">
        <v>0.17</v>
      </c>
      <c r="AW485" s="39">
        <v>0.35</v>
      </c>
      <c r="AX485" s="39">
        <v>0.3</v>
      </c>
      <c r="AY485" s="39">
        <v>0.17</v>
      </c>
      <c r="AZ485" s="39">
        <v>0.17</v>
      </c>
      <c r="BA485" s="39">
        <v>0.09</v>
      </c>
      <c r="BB485" s="39">
        <v>0.56999999999999995</v>
      </c>
      <c r="BC485" s="39">
        <v>0.39</v>
      </c>
      <c r="BD485" s="39">
        <v>0.35</v>
      </c>
      <c r="BE485" s="39">
        <v>0.61</v>
      </c>
      <c r="BF485" s="39">
        <v>0.43</v>
      </c>
      <c r="BG485" s="39">
        <v>0.17</v>
      </c>
      <c r="BH485" s="39">
        <v>0.17</v>
      </c>
      <c r="BI485" s="39">
        <v>0.13</v>
      </c>
      <c r="BJ485" s="39">
        <v>0.17</v>
      </c>
      <c r="BK485" s="39">
        <v>0.17</v>
      </c>
      <c r="BL485" s="39">
        <v>0.22</v>
      </c>
      <c r="BM485" s="39">
        <v>0.13</v>
      </c>
      <c r="BN485" s="39">
        <v>0.17</v>
      </c>
      <c r="BO485" s="39">
        <v>0.17</v>
      </c>
      <c r="BP485" s="39">
        <v>0.26</v>
      </c>
      <c r="BQ485" s="39">
        <v>0.39</v>
      </c>
      <c r="BR485" s="39">
        <v>0.13</v>
      </c>
      <c r="BS485" s="39">
        <v>0.39</v>
      </c>
      <c r="BT485" s="39">
        <v>0.13</v>
      </c>
      <c r="BU485" s="39">
        <v>0.48</v>
      </c>
      <c r="BV485" s="39">
        <v>0.17</v>
      </c>
      <c r="BW485" s="39">
        <v>0.26</v>
      </c>
      <c r="BX485" s="39">
        <v>0.3</v>
      </c>
      <c r="BY485" s="39">
        <v>0.43</v>
      </c>
      <c r="BZ485" s="39">
        <v>0.26</v>
      </c>
      <c r="CA485" s="39">
        <v>0.22</v>
      </c>
      <c r="CB485" s="39">
        <v>0.17</v>
      </c>
      <c r="CC485" s="39">
        <v>0.25</v>
      </c>
      <c r="CD485" s="39">
        <v>0.27</v>
      </c>
      <c r="CE485" s="39">
        <v>0.25</v>
      </c>
      <c r="CF485" s="39">
        <v>0.28000000000000003</v>
      </c>
    </row>
    <row r="486" spans="1:84" x14ac:dyDescent="0.25">
      <c r="A486" s="31" t="str">
        <f t="shared" si="7"/>
        <v>ESC MUL RECURSO5º ano"D"</v>
      </c>
      <c r="B486" s="31" t="s">
        <v>330</v>
      </c>
      <c r="C486" s="31" t="s">
        <v>335</v>
      </c>
      <c r="D486" s="31" t="s">
        <v>336</v>
      </c>
      <c r="E486" s="31" t="s">
        <v>217</v>
      </c>
      <c r="F486" s="31" t="s">
        <v>563</v>
      </c>
      <c r="G486" s="42">
        <v>16</v>
      </c>
      <c r="H486" s="42">
        <v>16</v>
      </c>
      <c r="I486" s="42">
        <v>15</v>
      </c>
      <c r="J486" s="42">
        <v>15</v>
      </c>
      <c r="K486" s="39">
        <v>0.42</v>
      </c>
      <c r="L486" s="39">
        <v>0.42</v>
      </c>
      <c r="M486" s="39">
        <v>0.21</v>
      </c>
      <c r="N486" s="39">
        <v>0.16</v>
      </c>
      <c r="O486" s="39">
        <v>0.42</v>
      </c>
      <c r="P486" s="39">
        <v>0.42</v>
      </c>
      <c r="Q486" s="39">
        <v>0.11</v>
      </c>
      <c r="R486" s="39">
        <v>0.05</v>
      </c>
      <c r="S486" s="39">
        <v>0.16</v>
      </c>
      <c r="T486" s="39">
        <v>0.16</v>
      </c>
      <c r="U486" s="39">
        <v>0.37</v>
      </c>
      <c r="V486" s="39">
        <v>0.26</v>
      </c>
      <c r="W486" s="39">
        <v>0.26</v>
      </c>
      <c r="X486" s="39">
        <v>0.37</v>
      </c>
      <c r="Y486" s="39">
        <v>0.32</v>
      </c>
      <c r="Z486" s="39">
        <v>0.26</v>
      </c>
      <c r="AA486" s="39">
        <v>0.05</v>
      </c>
      <c r="AB486" s="39">
        <v>0.21</v>
      </c>
      <c r="AC486" s="39">
        <v>0.21</v>
      </c>
      <c r="AD486" s="39">
        <v>0.21</v>
      </c>
      <c r="AE486" s="39">
        <v>0.16</v>
      </c>
      <c r="AF486" s="39">
        <v>0.32</v>
      </c>
      <c r="AG486" s="39">
        <v>0.21</v>
      </c>
      <c r="AH486" s="39">
        <v>0.11</v>
      </c>
      <c r="AI486" s="39">
        <v>0.11</v>
      </c>
      <c r="AJ486" s="39">
        <v>0.11</v>
      </c>
      <c r="AK486" s="39">
        <v>0.37</v>
      </c>
      <c r="AL486" s="39">
        <v>0.42</v>
      </c>
      <c r="AM486" s="39">
        <v>0.21</v>
      </c>
      <c r="AN486" s="39">
        <v>0.11</v>
      </c>
      <c r="AO486" s="39">
        <v>0.26</v>
      </c>
      <c r="AP486" s="39">
        <v>0.16</v>
      </c>
      <c r="AQ486" s="39">
        <v>0.16</v>
      </c>
      <c r="AR486" s="39">
        <v>0.16</v>
      </c>
      <c r="AS486" s="39">
        <v>0.11</v>
      </c>
      <c r="AT486" s="39">
        <v>0.21</v>
      </c>
      <c r="AU486" s="39">
        <v>0.11</v>
      </c>
      <c r="AV486" s="39">
        <v>0.32</v>
      </c>
      <c r="AW486" s="39">
        <v>0.21</v>
      </c>
      <c r="AX486" s="39">
        <v>0.37</v>
      </c>
      <c r="AY486" s="39">
        <v>0.37</v>
      </c>
      <c r="AZ486" s="39">
        <v>0.26</v>
      </c>
      <c r="BA486" s="39">
        <v>0.21</v>
      </c>
      <c r="BB486" s="39">
        <v>0.16</v>
      </c>
      <c r="BC486" s="39">
        <v>0.26</v>
      </c>
      <c r="BD486" s="39">
        <v>0.32</v>
      </c>
      <c r="BE486" s="39">
        <v>0.21</v>
      </c>
      <c r="BF486" s="39">
        <v>0.37</v>
      </c>
      <c r="BG486" s="39">
        <v>0.21</v>
      </c>
      <c r="BH486" s="39">
        <v>0.05</v>
      </c>
      <c r="BI486" s="39">
        <v>0.16</v>
      </c>
      <c r="BJ486" s="39">
        <v>0.21</v>
      </c>
      <c r="BK486" s="39">
        <v>0.21</v>
      </c>
      <c r="BL486" s="39">
        <v>0.16</v>
      </c>
      <c r="BM486" s="39">
        <v>0.16</v>
      </c>
      <c r="BN486" s="39">
        <v>0.05</v>
      </c>
      <c r="BO486" s="39">
        <v>0.32</v>
      </c>
      <c r="BP486" s="39">
        <v>0.21</v>
      </c>
      <c r="BQ486" s="39">
        <v>0.26</v>
      </c>
      <c r="BR486" s="39">
        <v>0.32</v>
      </c>
      <c r="BS486" s="39">
        <v>0.11</v>
      </c>
      <c r="BT486" s="39">
        <v>0.21</v>
      </c>
      <c r="BU486" s="39">
        <v>0.26</v>
      </c>
      <c r="BV486" s="39">
        <v>0.32</v>
      </c>
      <c r="BW486" s="39">
        <v>0.26</v>
      </c>
      <c r="BX486" s="39">
        <v>0.21</v>
      </c>
      <c r="BY486" s="39">
        <v>0.42</v>
      </c>
      <c r="BZ486" s="39">
        <v>0.21</v>
      </c>
      <c r="CA486" s="39">
        <v>0.26</v>
      </c>
      <c r="CB486" s="39">
        <v>0.26</v>
      </c>
      <c r="CC486" s="39">
        <v>0.25</v>
      </c>
      <c r="CD486" s="39">
        <v>0.21</v>
      </c>
      <c r="CE486" s="39">
        <v>0.22</v>
      </c>
      <c r="CF486" s="39">
        <v>0.25</v>
      </c>
    </row>
  </sheetData>
  <sheetProtection sheet="1" objects="1" scenarios="1"/>
  <autoFilter ref="B6:CB486"/>
  <mergeCells count="10">
    <mergeCell ref="AE4:AX4"/>
    <mergeCell ref="AY4:BR4"/>
    <mergeCell ref="BS4:CB4"/>
    <mergeCell ref="CC4:CF4"/>
    <mergeCell ref="C1:D1"/>
    <mergeCell ref="E1:F4"/>
    <mergeCell ref="M1:Q1"/>
    <mergeCell ref="C2:D4"/>
    <mergeCell ref="G4:J4"/>
    <mergeCell ref="K4:AD4"/>
  </mergeCells>
  <conditionalFormatting sqref="K7:CF7 K471:CF471">
    <cfRule type="cellIs" dxfId="30" priority="28" operator="between">
      <formula>0.6</formula>
      <formula>1</formula>
    </cfRule>
    <cfRule type="cellIs" dxfId="29" priority="29" operator="between">
      <formula>0.4</formula>
      <formula>0.59999</formula>
    </cfRule>
    <cfRule type="cellIs" dxfId="28" priority="30" operator="between">
      <formula>0.2</formula>
      <formula>0.39999</formula>
    </cfRule>
    <cfRule type="cellIs" dxfId="27" priority="31" operator="between">
      <formula>0</formula>
      <formula>0.1999</formula>
    </cfRule>
  </conditionalFormatting>
  <conditionalFormatting sqref="K8:CF470 K474:CF486">
    <cfRule type="cellIs" dxfId="26" priority="24" operator="between">
      <formula>0.6</formula>
      <formula>1</formula>
    </cfRule>
    <cfRule type="cellIs" dxfId="25" priority="25" operator="between">
      <formula>0.4</formula>
      <formula>0.59999</formula>
    </cfRule>
    <cfRule type="cellIs" dxfId="24" priority="26" operator="between">
      <formula>0.2</formula>
      <formula>0.39999</formula>
    </cfRule>
    <cfRule type="cellIs" dxfId="23" priority="27" operator="between">
      <formula>0</formula>
      <formula>0.1999</formula>
    </cfRule>
  </conditionalFormatting>
  <conditionalFormatting sqref="M2">
    <cfRule type="cellIs" dxfId="22" priority="9" operator="between">
      <formula>0.7</formula>
      <formula>1</formula>
    </cfRule>
  </conditionalFormatting>
  <conditionalFormatting sqref="M2">
    <cfRule type="cellIs" dxfId="21" priority="10" operator="between">
      <formula>0.5</formula>
      <formula>0.6999</formula>
    </cfRule>
  </conditionalFormatting>
  <conditionalFormatting sqref="M2">
    <cfRule type="cellIs" dxfId="20" priority="11" operator="between">
      <formula>0.3</formula>
      <formula>0.49999</formula>
    </cfRule>
  </conditionalFormatting>
  <conditionalFormatting sqref="M2">
    <cfRule type="cellIs" dxfId="19" priority="12" operator="between">
      <formula>0.15</formula>
      <formula>0.2999</formula>
    </cfRule>
  </conditionalFormatting>
  <conditionalFormatting sqref="M2">
    <cfRule type="cellIs" dxfId="18" priority="13" operator="between">
      <formula>0</formula>
      <formula>0.149999</formula>
    </cfRule>
  </conditionalFormatting>
  <conditionalFormatting sqref="N2">
    <cfRule type="cellIs" dxfId="17" priority="14" operator="between">
      <formula>0.7</formula>
      <formula>1</formula>
    </cfRule>
  </conditionalFormatting>
  <conditionalFormatting sqref="N2">
    <cfRule type="cellIs" dxfId="16" priority="15" operator="between">
      <formula>0.5</formula>
      <formula>0.6999</formula>
    </cfRule>
  </conditionalFormatting>
  <conditionalFormatting sqref="N2">
    <cfRule type="cellIs" dxfId="15" priority="16" operator="between">
      <formula>0.3</formula>
      <formula>0.49999</formula>
    </cfRule>
  </conditionalFormatting>
  <conditionalFormatting sqref="N2">
    <cfRule type="cellIs" dxfId="14" priority="17" operator="between">
      <formula>0.15</formula>
      <formula>0.2999</formula>
    </cfRule>
  </conditionalFormatting>
  <conditionalFormatting sqref="N2">
    <cfRule type="cellIs" dxfId="13" priority="18" operator="between">
      <formula>0</formula>
      <formula>0.149999</formula>
    </cfRule>
  </conditionalFormatting>
  <conditionalFormatting sqref="O2:Q2">
    <cfRule type="cellIs" dxfId="12" priority="19" operator="between">
      <formula>0.7</formula>
      <formula>1</formula>
    </cfRule>
  </conditionalFormatting>
  <conditionalFormatting sqref="O2:Q2">
    <cfRule type="cellIs" dxfId="11" priority="20" operator="between">
      <formula>0.5</formula>
      <formula>0.6999</formula>
    </cfRule>
  </conditionalFormatting>
  <conditionalFormatting sqref="O2:Q2">
    <cfRule type="cellIs" dxfId="10" priority="21" operator="between">
      <formula>0.3</formula>
      <formula>0.49999</formula>
    </cfRule>
  </conditionalFormatting>
  <conditionalFormatting sqref="O2:Q2">
    <cfRule type="cellIs" dxfId="9" priority="22" operator="between">
      <formula>0.15</formula>
      <formula>0.2999</formula>
    </cfRule>
  </conditionalFormatting>
  <conditionalFormatting sqref="O2:Q2">
    <cfRule type="cellIs" dxfId="8" priority="23" operator="between">
      <formula>0</formula>
      <formula>0.149999</formula>
    </cfRule>
  </conditionalFormatting>
  <conditionalFormatting sqref="K472:CF473">
    <cfRule type="cellIs" dxfId="7" priority="1" operator="between">
      <formula>0.6</formula>
      <formula>1</formula>
    </cfRule>
    <cfRule type="cellIs" dxfId="6" priority="2" operator="between">
      <formula>0.4</formula>
      <formula>0.59999</formula>
    </cfRule>
    <cfRule type="cellIs" dxfId="5" priority="3" operator="between">
      <formula>0.2</formula>
      <formula>0.39999</formula>
    </cfRule>
    <cfRule type="cellIs" dxfId="4" priority="4" operator="between">
      <formula>0</formula>
      <formula>0.1999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CA86"/>
  <sheetViews>
    <sheetView zoomScale="70" zoomScaleNormal="70" workbookViewId="0">
      <pane ySplit="10" topLeftCell="A11" activePane="bottomLeft" state="frozen"/>
      <selection pane="bottomLeft" activeCell="CB12" sqref="CB12"/>
    </sheetView>
  </sheetViews>
  <sheetFormatPr defaultRowHeight="15" x14ac:dyDescent="0.25"/>
  <cols>
    <col min="1" max="1" width="23.85546875" style="31" customWidth="1"/>
    <col min="2" max="2" width="30.7109375" style="31" customWidth="1"/>
    <col min="3" max="3" width="54.28515625" style="31" customWidth="1"/>
    <col min="4" max="4" width="7.28515625" style="31" bestFit="1" customWidth="1"/>
    <col min="5" max="5" width="64.85546875" style="31" customWidth="1"/>
    <col min="6" max="79" width="0.5703125" style="31" hidden="1" customWidth="1"/>
    <col min="80" max="80" width="11.7109375" style="31" customWidth="1"/>
    <col min="81" max="81" width="9.140625" style="31" customWidth="1"/>
    <col min="82" max="16384" width="9.140625" style="31"/>
  </cols>
  <sheetData>
    <row r="1" spans="1:79" ht="39.75" customHeight="1" x14ac:dyDescent="0.25">
      <c r="B1" s="94" t="s">
        <v>615</v>
      </c>
      <c r="C1" s="95"/>
      <c r="D1" s="95"/>
      <c r="E1" s="95"/>
    </row>
    <row r="2" spans="1:79" ht="15" customHeight="1" x14ac:dyDescent="0.25">
      <c r="B2" s="93" t="s">
        <v>634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79" x14ac:dyDescent="0.2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79" x14ac:dyDescent="0.25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79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79" x14ac:dyDescent="0.25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79" ht="15.75" thickBot="1" x14ac:dyDescent="0.3"/>
    <row r="8" spans="1:79" ht="16.5" thickBot="1" x14ac:dyDescent="0.3">
      <c r="A8" s="104" t="s">
        <v>635</v>
      </c>
      <c r="B8" s="97"/>
      <c r="C8" s="97"/>
      <c r="D8" s="97"/>
      <c r="E8" s="98"/>
      <c r="F8" s="99" t="s">
        <v>84</v>
      </c>
      <c r="G8" s="100"/>
      <c r="H8" s="100"/>
      <c r="I8" s="100"/>
      <c r="J8" s="101" t="s">
        <v>88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2" t="s">
        <v>89</v>
      </c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3" t="s">
        <v>90</v>
      </c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96" t="s">
        <v>91</v>
      </c>
      <c r="BS8" s="96"/>
      <c r="BT8" s="96"/>
      <c r="BU8" s="96"/>
      <c r="BV8" s="96"/>
      <c r="BW8" s="96"/>
      <c r="BX8" s="96"/>
      <c r="BY8" s="96"/>
      <c r="BZ8" s="96"/>
      <c r="CA8" s="96"/>
    </row>
    <row r="9" spans="1:79" ht="51" x14ac:dyDescent="0.25">
      <c r="A9" s="32" t="s">
        <v>0</v>
      </c>
      <c r="B9" s="32" t="s">
        <v>1</v>
      </c>
      <c r="C9" s="32" t="s">
        <v>2</v>
      </c>
      <c r="D9" s="32" t="s">
        <v>3</v>
      </c>
      <c r="E9" s="32" t="s">
        <v>4</v>
      </c>
      <c r="F9" s="33" t="s">
        <v>5</v>
      </c>
      <c r="G9" s="33" t="s">
        <v>83</v>
      </c>
      <c r="H9" s="33" t="s">
        <v>6</v>
      </c>
      <c r="I9" s="33" t="s">
        <v>7</v>
      </c>
      <c r="J9" s="34" t="s">
        <v>8</v>
      </c>
      <c r="K9" s="34" t="s">
        <v>9</v>
      </c>
      <c r="L9" s="34" t="s">
        <v>10</v>
      </c>
      <c r="M9" s="34" t="s">
        <v>11</v>
      </c>
      <c r="N9" s="34" t="s">
        <v>12</v>
      </c>
      <c r="O9" s="34" t="s">
        <v>13</v>
      </c>
      <c r="P9" s="34" t="s">
        <v>14</v>
      </c>
      <c r="Q9" s="34" t="s">
        <v>15</v>
      </c>
      <c r="R9" s="34" t="s">
        <v>16</v>
      </c>
      <c r="S9" s="34" t="s">
        <v>17</v>
      </c>
      <c r="T9" s="34" t="s">
        <v>18</v>
      </c>
      <c r="U9" s="34" t="s">
        <v>19</v>
      </c>
      <c r="V9" s="34" t="s">
        <v>20</v>
      </c>
      <c r="W9" s="34" t="s">
        <v>21</v>
      </c>
      <c r="X9" s="34" t="s">
        <v>22</v>
      </c>
      <c r="Y9" s="34" t="s">
        <v>23</v>
      </c>
      <c r="Z9" s="34" t="s">
        <v>24</v>
      </c>
      <c r="AA9" s="34" t="s">
        <v>25</v>
      </c>
      <c r="AB9" s="34" t="s">
        <v>26</v>
      </c>
      <c r="AC9" s="34" t="s">
        <v>27</v>
      </c>
      <c r="AD9" s="35" t="s">
        <v>28</v>
      </c>
      <c r="AE9" s="35" t="s">
        <v>29</v>
      </c>
      <c r="AF9" s="35" t="s">
        <v>30</v>
      </c>
      <c r="AG9" s="35" t="s">
        <v>31</v>
      </c>
      <c r="AH9" s="35" t="s">
        <v>32</v>
      </c>
      <c r="AI9" s="35" t="s">
        <v>33</v>
      </c>
      <c r="AJ9" s="35" t="s">
        <v>34</v>
      </c>
      <c r="AK9" s="35" t="s">
        <v>35</v>
      </c>
      <c r="AL9" s="35" t="s">
        <v>36</v>
      </c>
      <c r="AM9" s="35" t="s">
        <v>37</v>
      </c>
      <c r="AN9" s="35" t="s">
        <v>38</v>
      </c>
      <c r="AO9" s="35" t="s">
        <v>39</v>
      </c>
      <c r="AP9" s="35" t="s">
        <v>40</v>
      </c>
      <c r="AQ9" s="35" t="s">
        <v>41</v>
      </c>
      <c r="AR9" s="35" t="s">
        <v>42</v>
      </c>
      <c r="AS9" s="35" t="s">
        <v>43</v>
      </c>
      <c r="AT9" s="35" t="s">
        <v>44</v>
      </c>
      <c r="AU9" s="35" t="s">
        <v>45</v>
      </c>
      <c r="AV9" s="35" t="s">
        <v>46</v>
      </c>
      <c r="AW9" s="35" t="s">
        <v>47</v>
      </c>
      <c r="AX9" s="36" t="s">
        <v>48</v>
      </c>
      <c r="AY9" s="36" t="s">
        <v>49</v>
      </c>
      <c r="AZ9" s="36" t="s">
        <v>50</v>
      </c>
      <c r="BA9" s="36" t="s">
        <v>51</v>
      </c>
      <c r="BB9" s="36" t="s">
        <v>52</v>
      </c>
      <c r="BC9" s="36" t="s">
        <v>53</v>
      </c>
      <c r="BD9" s="36" t="s">
        <v>54</v>
      </c>
      <c r="BE9" s="36" t="s">
        <v>55</v>
      </c>
      <c r="BF9" s="36" t="s">
        <v>56</v>
      </c>
      <c r="BG9" s="36" t="s">
        <v>57</v>
      </c>
      <c r="BH9" s="36" t="s">
        <v>58</v>
      </c>
      <c r="BI9" s="36" t="s">
        <v>59</v>
      </c>
      <c r="BJ9" s="36" t="s">
        <v>60</v>
      </c>
      <c r="BK9" s="36" t="s">
        <v>61</v>
      </c>
      <c r="BL9" s="36" t="s">
        <v>62</v>
      </c>
      <c r="BM9" s="36" t="s">
        <v>63</v>
      </c>
      <c r="BN9" s="36" t="s">
        <v>64</v>
      </c>
      <c r="BO9" s="36" t="s">
        <v>65</v>
      </c>
      <c r="BP9" s="36" t="s">
        <v>66</v>
      </c>
      <c r="BQ9" s="36" t="s">
        <v>67</v>
      </c>
      <c r="BR9" s="37" t="s">
        <v>68</v>
      </c>
      <c r="BS9" s="37" t="s">
        <v>69</v>
      </c>
      <c r="BT9" s="37" t="s">
        <v>70</v>
      </c>
      <c r="BU9" s="37" t="s">
        <v>71</v>
      </c>
      <c r="BV9" s="37" t="s">
        <v>72</v>
      </c>
      <c r="BW9" s="37" t="s">
        <v>73</v>
      </c>
      <c r="BX9" s="37" t="s">
        <v>74</v>
      </c>
      <c r="BY9" s="37" t="s">
        <v>75</v>
      </c>
      <c r="BZ9" s="37" t="s">
        <v>76</v>
      </c>
      <c r="CA9" s="37" t="s">
        <v>77</v>
      </c>
    </row>
    <row r="10" spans="1:79" x14ac:dyDescent="0.25">
      <c r="A10" s="41"/>
      <c r="B10" s="41"/>
      <c r="C10" s="41"/>
      <c r="D10" s="41"/>
      <c r="E10" s="41"/>
      <c r="F10" s="38" t="e">
        <f>VLOOKUP($C$10&amp;$D$10&amp;$E$10,'5º - 9 ANO'!$A$7:$CB$785,7,FALSE)</f>
        <v>#N/A</v>
      </c>
      <c r="G10" s="38" t="e">
        <f>VLOOKUP($C$10&amp;$D$10&amp;$E$10,'5º - 9 ANO'!$A$7:$CB$783,8,FALSE)</f>
        <v>#N/A</v>
      </c>
      <c r="H10" s="38" t="e">
        <f>VLOOKUP($C$10&amp;$D$10&amp;$E$10,'5º - 9 ANO'!$A$7:$CB$783,9,FALSE)</f>
        <v>#N/A</v>
      </c>
      <c r="I10" s="38" t="e">
        <f>VLOOKUP($C$10&amp;$D$10&amp;$E$10,'5º - 9 ANO'!$A$7:$CB$783,10,FALSE)</f>
        <v>#N/A</v>
      </c>
      <c r="J10" s="39" t="e">
        <f>VLOOKUP($C$10&amp;$D$10&amp;$E$10,'5º - 9 ANO'!$A$7:$CB$783,11,FALSE)</f>
        <v>#N/A</v>
      </c>
      <c r="K10" s="39" t="e">
        <f>VLOOKUP($C$10&amp;$D$10&amp;$E$10,'5º - 9 ANO'!$A$7:$CB$783,12,FALSE)</f>
        <v>#N/A</v>
      </c>
      <c r="L10" s="39" t="e">
        <f>VLOOKUP($C$10&amp;$D$10&amp;$E$10,'5º - 9 ANO'!$A$7:$CB$783,13,FALSE)</f>
        <v>#N/A</v>
      </c>
      <c r="M10" s="39" t="e">
        <f>VLOOKUP($C$10&amp;$D$10&amp;$E$10,'5º - 9 ANO'!$A$7:$CB$783,14,FALSE)</f>
        <v>#N/A</v>
      </c>
      <c r="N10" s="39" t="e">
        <f>VLOOKUP($C$10&amp;$D$10&amp;$E$10,'5º - 9 ANO'!$A$7:$CB$783,15,FALSE)</f>
        <v>#N/A</v>
      </c>
      <c r="O10" s="39" t="e">
        <f>VLOOKUP($C$10&amp;$D$10&amp;$E$10,'5º - 9 ANO'!$A$7:$CB$783,16,FALSE)</f>
        <v>#N/A</v>
      </c>
      <c r="P10" s="39" t="e">
        <f>VLOOKUP($C$10&amp;$D$10&amp;$E$10,'5º - 9 ANO'!$A$7:$CB$783,17,FALSE)</f>
        <v>#N/A</v>
      </c>
      <c r="Q10" s="39" t="e">
        <f>VLOOKUP($C$10&amp;$D$10&amp;$E$10,'5º - 9 ANO'!$A$7:$CB$783,18,FALSE)</f>
        <v>#N/A</v>
      </c>
      <c r="R10" s="39" t="e">
        <f>VLOOKUP($C$10&amp;$D$10&amp;$E$10,'5º - 9 ANO'!$A$7:$CB$783,19,FALSE)</f>
        <v>#N/A</v>
      </c>
      <c r="S10" s="39" t="e">
        <f>VLOOKUP($C$10&amp;$D$10&amp;$E$10,'5º - 9 ANO'!$A$7:$CB$783,20,FALSE)</f>
        <v>#N/A</v>
      </c>
      <c r="T10" s="39" t="e">
        <f>VLOOKUP($C$10&amp;$D$10&amp;$E$10,'5º - 9 ANO'!$A$7:$CB$783,21,FALSE)</f>
        <v>#N/A</v>
      </c>
      <c r="U10" s="39" t="e">
        <f>VLOOKUP($C$10&amp;$D$10&amp;$E$10,'5º - 9 ANO'!$A$7:$CB$783,22,FALSE)</f>
        <v>#N/A</v>
      </c>
      <c r="V10" s="39" t="e">
        <f>VLOOKUP($C$10&amp;$D$10&amp;$E$10,'5º - 9 ANO'!$A$7:$CB$783,23,FALSE)</f>
        <v>#N/A</v>
      </c>
      <c r="W10" s="39" t="e">
        <f>VLOOKUP($C$10&amp;$D$10&amp;$E$10,'5º - 9 ANO'!$A$7:$CB$783,24,FALSE)</f>
        <v>#N/A</v>
      </c>
      <c r="X10" s="39" t="e">
        <f>VLOOKUP($C$10&amp;$D$10&amp;$E$10,'5º - 9 ANO'!$A$7:$CB$783,25,FALSE)</f>
        <v>#N/A</v>
      </c>
      <c r="Y10" s="39" t="e">
        <f>VLOOKUP($C$10&amp;$D$10&amp;$E$10,'5º - 9 ANO'!$A$7:$CB$783,26,FALSE)</f>
        <v>#N/A</v>
      </c>
      <c r="Z10" s="39" t="e">
        <f>VLOOKUP($C$10&amp;$D$10&amp;$E$10,'5º - 9 ANO'!$A$7:$CB$783,27,FALSE)</f>
        <v>#N/A</v>
      </c>
      <c r="AA10" s="39" t="e">
        <f>VLOOKUP($C$10&amp;$D$10&amp;$E$10,'5º - 9 ANO'!$A$7:$CB$783,28,FALSE)</f>
        <v>#N/A</v>
      </c>
      <c r="AB10" s="39" t="e">
        <f>VLOOKUP($C$10&amp;$D$10&amp;$E$10,'5º - 9 ANO'!$A$7:$CB$783,29,FALSE)</f>
        <v>#N/A</v>
      </c>
      <c r="AC10" s="39" t="e">
        <f>VLOOKUP($C$10&amp;$D$10&amp;$E$10,'5º - 9 ANO'!$A$7:$CB$783,30,FALSE)</f>
        <v>#N/A</v>
      </c>
      <c r="AD10" s="39" t="e">
        <f>VLOOKUP($C$10&amp;$D$10&amp;$E$10,'5º - 9 ANO'!$A$7:$CB$783,31,FALSE)</f>
        <v>#N/A</v>
      </c>
      <c r="AE10" s="39" t="e">
        <f>VLOOKUP($C$10&amp;$D$10&amp;$E$10,'5º - 9 ANO'!$A$7:$CB$783,32,FALSE)</f>
        <v>#N/A</v>
      </c>
      <c r="AF10" s="39" t="e">
        <f>VLOOKUP($C$10&amp;$D$10&amp;$E$10,'5º - 9 ANO'!$A$7:$CB$783,33,FALSE)</f>
        <v>#N/A</v>
      </c>
      <c r="AG10" s="39" t="e">
        <f>VLOOKUP($C$10&amp;$D$10&amp;$E$10,'5º - 9 ANO'!$A$7:$CB$783,34,FALSE)</f>
        <v>#N/A</v>
      </c>
      <c r="AH10" s="39" t="e">
        <f>VLOOKUP($C$10&amp;$D$10&amp;$E$10,'5º - 9 ANO'!$A$7:$CB$783,35,FALSE)</f>
        <v>#N/A</v>
      </c>
      <c r="AI10" s="39" t="e">
        <f>VLOOKUP($C$10&amp;$D$10&amp;$E$10,'5º - 9 ANO'!$A$7:$CB$783,36,FALSE)</f>
        <v>#N/A</v>
      </c>
      <c r="AJ10" s="39" t="e">
        <f>VLOOKUP($C$10&amp;$D$10&amp;$E$10,'5º - 9 ANO'!$A$7:$CB$783,37,FALSE)</f>
        <v>#N/A</v>
      </c>
      <c r="AK10" s="39" t="e">
        <f>VLOOKUP($C$10&amp;$D$10&amp;$E$10,'5º - 9 ANO'!$A$7:$CB$783,38,FALSE)</f>
        <v>#N/A</v>
      </c>
      <c r="AL10" s="39" t="e">
        <f>VLOOKUP($C$10&amp;$D$10&amp;$E$10,'5º - 9 ANO'!$A$7:$CB$783,39,FALSE)</f>
        <v>#N/A</v>
      </c>
      <c r="AM10" s="39" t="e">
        <f>VLOOKUP($C$10&amp;$D$10&amp;$E$10,'5º - 9 ANO'!$A$7:$CB$783,40,FALSE)</f>
        <v>#N/A</v>
      </c>
      <c r="AN10" s="39" t="e">
        <f>VLOOKUP($C$10&amp;$D$10&amp;$E$10,'5º - 9 ANO'!$A$7:$CB$783,41,FALSE)</f>
        <v>#N/A</v>
      </c>
      <c r="AO10" s="39" t="e">
        <f>VLOOKUP($C$10&amp;$D$10&amp;$E$10,'5º - 9 ANO'!$A$7:$CB$783,42,FALSE)</f>
        <v>#N/A</v>
      </c>
      <c r="AP10" s="39" t="e">
        <f>VLOOKUP($C$10&amp;$D$10&amp;$E$10,'5º - 9 ANO'!$A$7:$CB$783,43,FALSE)</f>
        <v>#N/A</v>
      </c>
      <c r="AQ10" s="39" t="e">
        <f>VLOOKUP($C$10&amp;$D$10&amp;$E$10,'5º - 9 ANO'!$A$7:$CB$783,44,FALSE)</f>
        <v>#N/A</v>
      </c>
      <c r="AR10" s="39" t="e">
        <f>VLOOKUP($C$10&amp;$D$10&amp;$E$10,'5º - 9 ANO'!$A$7:$CB$783,45,FALSE)</f>
        <v>#N/A</v>
      </c>
      <c r="AS10" s="39" t="e">
        <f>VLOOKUP($C$10&amp;$D$10&amp;$E$10,'5º - 9 ANO'!$A$7:$CB$783,46,FALSE)</f>
        <v>#N/A</v>
      </c>
      <c r="AT10" s="39" t="e">
        <f>VLOOKUP($C$10&amp;$D$10&amp;$E$10,'5º - 9 ANO'!$A$7:$CB$783,47,FALSE)</f>
        <v>#N/A</v>
      </c>
      <c r="AU10" s="39" t="e">
        <f>VLOOKUP($C$10&amp;$D$10&amp;$E$10,'5º - 9 ANO'!$A$7:$CB$783,48,FALSE)</f>
        <v>#N/A</v>
      </c>
      <c r="AV10" s="39" t="e">
        <f>VLOOKUP($C$10&amp;$D$10&amp;$E$10,'5º - 9 ANO'!$A$7:$CB$783,49,FALSE)</f>
        <v>#N/A</v>
      </c>
      <c r="AW10" s="39" t="e">
        <f>VLOOKUP($C$10&amp;$D$10&amp;$E$10,'5º - 9 ANO'!$A$7:$CB$783,50,FALSE)</f>
        <v>#N/A</v>
      </c>
      <c r="AX10" s="39" t="e">
        <f>VLOOKUP($C$10&amp;$D$10&amp;$E$10,'5º - 9 ANO'!$A$7:$CB$783,51,FALSE)</f>
        <v>#N/A</v>
      </c>
      <c r="AY10" s="39" t="e">
        <f>VLOOKUP($C$10&amp;$D$10&amp;$E$10,'5º - 9 ANO'!$A$7:$CB$783,52,FALSE)</f>
        <v>#N/A</v>
      </c>
      <c r="AZ10" s="39" t="e">
        <f>VLOOKUP($C$10&amp;$D$10&amp;$E$10,'5º - 9 ANO'!$A$7:$CB$783,53,FALSE)</f>
        <v>#N/A</v>
      </c>
      <c r="BA10" s="39" t="e">
        <f>VLOOKUP($C$10&amp;$D$10&amp;$E$10,'5º - 9 ANO'!$A$7:$CB$783,54,FALSE)</f>
        <v>#N/A</v>
      </c>
      <c r="BB10" s="39" t="e">
        <f>VLOOKUP($C$10&amp;$D$10&amp;$E$10,'5º - 9 ANO'!$A$7:$CB$783,55,FALSE)</f>
        <v>#N/A</v>
      </c>
      <c r="BC10" s="39" t="e">
        <f>VLOOKUP($C$10&amp;$D$10&amp;$E$10,'5º - 9 ANO'!$A$7:$CB$783,56,FALSE)</f>
        <v>#N/A</v>
      </c>
      <c r="BD10" s="39" t="e">
        <f>VLOOKUP($C$10&amp;$D$10&amp;$E$10,'5º - 9 ANO'!$A$7:$CB$783,57,FALSE)</f>
        <v>#N/A</v>
      </c>
      <c r="BE10" s="39" t="e">
        <f>VLOOKUP($C$10&amp;$D$10&amp;$E$10,'5º - 9 ANO'!$A$7:$CB$783,58,FALSE)</f>
        <v>#N/A</v>
      </c>
      <c r="BF10" s="39" t="e">
        <f>VLOOKUP($C$10&amp;$D$10&amp;$E$10,'5º - 9 ANO'!$A$7:$CB$783,59,FALSE)</f>
        <v>#N/A</v>
      </c>
      <c r="BG10" s="39" t="e">
        <f>VLOOKUP($C$10&amp;$D$10&amp;$E$10,'5º - 9 ANO'!$A$7:$CB$783,60,FALSE)</f>
        <v>#N/A</v>
      </c>
      <c r="BH10" s="39" t="e">
        <f>VLOOKUP($C$10&amp;$D$10&amp;$E$10,'5º - 9 ANO'!$A$7:$CB$783,61,FALSE)</f>
        <v>#N/A</v>
      </c>
      <c r="BI10" s="39" t="e">
        <f>VLOOKUP($C$10&amp;$D$10&amp;$E$10,'5º - 9 ANO'!$A$7:$CB$783,62,FALSE)</f>
        <v>#N/A</v>
      </c>
      <c r="BJ10" s="39" t="e">
        <f>VLOOKUP($C$10&amp;$D$10&amp;$E$10,'5º - 9 ANO'!$A$7:$CB$783,63,FALSE)</f>
        <v>#N/A</v>
      </c>
      <c r="BK10" s="39" t="e">
        <f>VLOOKUP($C$10&amp;$D$10&amp;$E$10,'5º - 9 ANO'!$A$7:$CB$783,64,FALSE)</f>
        <v>#N/A</v>
      </c>
      <c r="BL10" s="39" t="e">
        <f>VLOOKUP($C$10&amp;$D$10&amp;$E$10,'5º - 9 ANO'!$A$7:$CB$783,65,FALSE)</f>
        <v>#N/A</v>
      </c>
      <c r="BM10" s="39" t="e">
        <f>VLOOKUP($C$10&amp;$D$10&amp;$E$10,'5º - 9 ANO'!$A$7:$CB$783,66,FALSE)</f>
        <v>#N/A</v>
      </c>
      <c r="BN10" s="39" t="e">
        <f>VLOOKUP($C$10&amp;$D$10&amp;$E$10,'5º - 9 ANO'!$A$7:$CB$783,67,FALSE)</f>
        <v>#N/A</v>
      </c>
      <c r="BO10" s="39" t="e">
        <f>VLOOKUP($C$10&amp;$D$10&amp;$E$10,'5º - 9 ANO'!$A$7:$CB$783,68,FALSE)</f>
        <v>#N/A</v>
      </c>
      <c r="BP10" s="39" t="e">
        <f>VLOOKUP($C$10&amp;$D$10&amp;$E$10,'5º - 9 ANO'!$A$7:$CB$783,69,FALSE)</f>
        <v>#N/A</v>
      </c>
      <c r="BQ10" s="39" t="e">
        <f>VLOOKUP($C$10&amp;$D$10&amp;$E$10,'5º - 9 ANO'!$A$7:$CB$783,70,FALSE)</f>
        <v>#N/A</v>
      </c>
      <c r="BR10" s="39" t="e">
        <f>VLOOKUP($C$10&amp;$D$10&amp;$E$10,'5º - 9 ANO'!$A$7:$CB$783,71,FALSE)</f>
        <v>#N/A</v>
      </c>
      <c r="BS10" s="39" t="e">
        <f>VLOOKUP($C$10&amp;$D$10&amp;$E$10,'5º - 9 ANO'!$A$7:$CB$783,72,FALSE)</f>
        <v>#N/A</v>
      </c>
      <c r="BT10" s="39" t="e">
        <f>VLOOKUP($C$10&amp;$D$10&amp;$E$10,'5º - 9 ANO'!$A$7:$CB$783,73,FALSE)</f>
        <v>#N/A</v>
      </c>
      <c r="BU10" s="39" t="e">
        <f>VLOOKUP($C$10&amp;$D$10&amp;$E$10,'5º - 9 ANO'!$A$7:$CB$783,74,FALSE)</f>
        <v>#N/A</v>
      </c>
      <c r="BV10" s="39" t="e">
        <f>VLOOKUP($C$10&amp;$D$10&amp;$E$10,'5º - 9 ANO'!$A$7:$CB$783,75,FALSE)</f>
        <v>#N/A</v>
      </c>
      <c r="BW10" s="39" t="e">
        <f>VLOOKUP($C$10&amp;$D$10&amp;$E$10,'5º - 9 ANO'!$A$7:$CB$783,76,FALSE)</f>
        <v>#N/A</v>
      </c>
      <c r="BX10" s="39" t="e">
        <f>VLOOKUP($C$10&amp;$D$10&amp;$E$10,'5º - 9 ANO'!$A$7:$CB$783,77,FALSE)</f>
        <v>#N/A</v>
      </c>
      <c r="BY10" s="39" t="e">
        <f>VLOOKUP($C$10&amp;$D$10&amp;$E$10,'5º - 9 ANO'!$A$7:$CB$783,78,FALSE)</f>
        <v>#N/A</v>
      </c>
      <c r="BZ10" s="39" t="e">
        <f>VLOOKUP($C$10&amp;$D$10&amp;$E$10,'5º - 9 ANO'!$A$7:$CB$783,79,FALSE)</f>
        <v>#N/A</v>
      </c>
      <c r="CA10" s="39" t="e">
        <f>VLOOKUP($C$10&amp;$D$10&amp;$E$10,'5º - 9 ANO'!$A$7:$CB$783,80,FALSE)</f>
        <v>#N/A</v>
      </c>
    </row>
    <row r="17" spans="22:24" ht="27" customHeight="1" x14ac:dyDescent="0.25">
      <c r="V17" s="40"/>
      <c r="X17" s="40"/>
    </row>
    <row r="18" spans="22:24" ht="16.5" customHeight="1" x14ac:dyDescent="0.25">
      <c r="V18" s="40"/>
      <c r="X18" s="40"/>
    </row>
    <row r="19" spans="22:24" x14ac:dyDescent="0.25">
      <c r="V19" s="40"/>
      <c r="X19" s="40"/>
    </row>
    <row r="20" spans="22:24" x14ac:dyDescent="0.25">
      <c r="V20" s="40"/>
      <c r="X20" s="40"/>
    </row>
    <row r="21" spans="22:24" x14ac:dyDescent="0.25">
      <c r="V21" s="40"/>
      <c r="X21" s="40"/>
    </row>
    <row r="22" spans="22:24" x14ac:dyDescent="0.25">
      <c r="V22" s="40"/>
      <c r="X22" s="40"/>
    </row>
    <row r="23" spans="22:24" x14ac:dyDescent="0.25">
      <c r="V23" s="40"/>
      <c r="X23" s="40"/>
    </row>
    <row r="24" spans="22:24" x14ac:dyDescent="0.25">
      <c r="V24" s="40"/>
      <c r="X24" s="40"/>
    </row>
    <row r="25" spans="22:24" ht="15.75" customHeight="1" x14ac:dyDescent="0.25">
      <c r="V25" s="40"/>
      <c r="X25" s="40"/>
    </row>
    <row r="26" spans="22:24" x14ac:dyDescent="0.25">
      <c r="V26" s="40"/>
      <c r="X26" s="40"/>
    </row>
    <row r="27" spans="22:24" x14ac:dyDescent="0.25">
      <c r="V27" s="40"/>
      <c r="X27" s="40"/>
    </row>
    <row r="28" spans="22:24" x14ac:dyDescent="0.25">
      <c r="V28" s="40"/>
      <c r="X28" s="40"/>
    </row>
    <row r="29" spans="22:24" x14ac:dyDescent="0.25">
      <c r="V29" s="40"/>
      <c r="X29" s="40"/>
    </row>
    <row r="30" spans="22:24" x14ac:dyDescent="0.25">
      <c r="V30" s="40"/>
      <c r="X30" s="40"/>
    </row>
    <row r="31" spans="22:24" x14ac:dyDescent="0.25">
      <c r="V31" s="40"/>
      <c r="X31" s="40"/>
    </row>
    <row r="32" spans="22:24" x14ac:dyDescent="0.25">
      <c r="V32" s="40"/>
      <c r="X32" s="40"/>
    </row>
    <row r="33" spans="22:24" x14ac:dyDescent="0.25">
      <c r="V33" s="40"/>
      <c r="X33" s="40"/>
    </row>
    <row r="34" spans="22:24" x14ac:dyDescent="0.25">
      <c r="V34" s="40"/>
      <c r="X34" s="40"/>
    </row>
    <row r="35" spans="22:24" x14ac:dyDescent="0.25">
      <c r="V35" s="40"/>
      <c r="X35" s="40"/>
    </row>
    <row r="36" spans="22:24" x14ac:dyDescent="0.25">
      <c r="V36" s="40"/>
      <c r="X36" s="40"/>
    </row>
    <row r="37" spans="22:24" x14ac:dyDescent="0.25">
      <c r="V37" s="40"/>
      <c r="X37" s="40"/>
    </row>
    <row r="38" spans="22:24" x14ac:dyDescent="0.25">
      <c r="V38" s="40"/>
      <c r="X38" s="40"/>
    </row>
    <row r="39" spans="22:24" x14ac:dyDescent="0.25">
      <c r="V39" s="40"/>
      <c r="X39" s="40"/>
    </row>
    <row r="40" spans="22:24" x14ac:dyDescent="0.25">
      <c r="V40" s="40"/>
      <c r="X40" s="40"/>
    </row>
    <row r="41" spans="22:24" x14ac:dyDescent="0.25">
      <c r="V41" s="40"/>
      <c r="X41" s="40"/>
    </row>
    <row r="42" spans="22:24" x14ac:dyDescent="0.25">
      <c r="V42" s="40"/>
      <c r="X42" s="40"/>
    </row>
    <row r="43" spans="22:24" x14ac:dyDescent="0.25">
      <c r="V43" s="40"/>
      <c r="X43" s="40"/>
    </row>
    <row r="44" spans="22:24" x14ac:dyDescent="0.25">
      <c r="V44" s="40"/>
      <c r="X44" s="40"/>
    </row>
    <row r="45" spans="22:24" x14ac:dyDescent="0.25">
      <c r="V45" s="40"/>
      <c r="X45" s="40"/>
    </row>
    <row r="46" spans="22:24" x14ac:dyDescent="0.25">
      <c r="V46" s="40"/>
      <c r="X46" s="40"/>
    </row>
    <row r="47" spans="22:24" x14ac:dyDescent="0.25">
      <c r="V47" s="40"/>
      <c r="X47" s="40"/>
    </row>
    <row r="48" spans="22:24" x14ac:dyDescent="0.25">
      <c r="V48" s="40"/>
      <c r="X48" s="40"/>
    </row>
    <row r="49" spans="22:24" x14ac:dyDescent="0.25">
      <c r="V49" s="40"/>
      <c r="X49" s="40"/>
    </row>
    <row r="50" spans="22:24" x14ac:dyDescent="0.25">
      <c r="V50" s="40"/>
      <c r="X50" s="40"/>
    </row>
    <row r="51" spans="22:24" x14ac:dyDescent="0.25">
      <c r="V51" s="40"/>
      <c r="X51" s="40"/>
    </row>
    <row r="52" spans="22:24" x14ac:dyDescent="0.25">
      <c r="V52" s="40"/>
      <c r="X52" s="40"/>
    </row>
    <row r="53" spans="22:24" x14ac:dyDescent="0.25">
      <c r="V53" s="40"/>
      <c r="X53" s="40"/>
    </row>
    <row r="54" spans="22:24" x14ac:dyDescent="0.25">
      <c r="V54" s="40"/>
      <c r="X54" s="40"/>
    </row>
    <row r="55" spans="22:24" x14ac:dyDescent="0.25">
      <c r="V55" s="40"/>
      <c r="X55" s="40"/>
    </row>
    <row r="56" spans="22:24" x14ac:dyDescent="0.25">
      <c r="V56" s="40"/>
      <c r="X56" s="40"/>
    </row>
    <row r="57" spans="22:24" x14ac:dyDescent="0.25">
      <c r="V57" s="40"/>
      <c r="X57" s="40"/>
    </row>
    <row r="58" spans="22:24" x14ac:dyDescent="0.25">
      <c r="V58" s="40"/>
      <c r="X58" s="40"/>
    </row>
    <row r="59" spans="22:24" x14ac:dyDescent="0.25">
      <c r="V59" s="40"/>
      <c r="X59" s="40"/>
    </row>
    <row r="60" spans="22:24" x14ac:dyDescent="0.25">
      <c r="V60" s="40"/>
      <c r="X60" s="40"/>
    </row>
    <row r="61" spans="22:24" x14ac:dyDescent="0.25">
      <c r="V61" s="40"/>
      <c r="X61" s="40"/>
    </row>
    <row r="62" spans="22:24" x14ac:dyDescent="0.25">
      <c r="V62" s="40"/>
      <c r="X62" s="40"/>
    </row>
    <row r="63" spans="22:24" x14ac:dyDescent="0.25">
      <c r="V63" s="40"/>
      <c r="X63" s="40"/>
    </row>
    <row r="64" spans="22:24" x14ac:dyDescent="0.25">
      <c r="V64" s="40"/>
      <c r="X64" s="40"/>
    </row>
    <row r="65" spans="22:24" x14ac:dyDescent="0.25">
      <c r="V65" s="40"/>
      <c r="X65" s="40"/>
    </row>
    <row r="66" spans="22:24" x14ac:dyDescent="0.25">
      <c r="V66" s="40"/>
      <c r="X66" s="40"/>
    </row>
    <row r="67" spans="22:24" x14ac:dyDescent="0.25">
      <c r="V67" s="40"/>
      <c r="X67" s="40"/>
    </row>
    <row r="68" spans="22:24" x14ac:dyDescent="0.25">
      <c r="V68" s="40"/>
      <c r="X68" s="40"/>
    </row>
    <row r="69" spans="22:24" x14ac:dyDescent="0.25">
      <c r="V69" s="40"/>
      <c r="X69" s="40"/>
    </row>
    <row r="70" spans="22:24" x14ac:dyDescent="0.25">
      <c r="V70" s="40"/>
      <c r="X70" s="40"/>
    </row>
    <row r="71" spans="22:24" x14ac:dyDescent="0.25">
      <c r="V71" s="40"/>
      <c r="X71" s="40"/>
    </row>
    <row r="72" spans="22:24" x14ac:dyDescent="0.25">
      <c r="V72" s="40"/>
      <c r="X72" s="40"/>
    </row>
    <row r="73" spans="22:24" x14ac:dyDescent="0.25">
      <c r="V73" s="40"/>
      <c r="X73" s="40"/>
    </row>
    <row r="74" spans="22:24" x14ac:dyDescent="0.25">
      <c r="V74" s="40"/>
      <c r="X74" s="40"/>
    </row>
    <row r="75" spans="22:24" x14ac:dyDescent="0.25">
      <c r="V75" s="40"/>
      <c r="X75" s="40"/>
    </row>
    <row r="76" spans="22:24" x14ac:dyDescent="0.25">
      <c r="V76" s="40"/>
      <c r="X76" s="40"/>
    </row>
    <row r="77" spans="22:24" x14ac:dyDescent="0.25">
      <c r="V77" s="40"/>
      <c r="X77" s="40"/>
    </row>
    <row r="78" spans="22:24" x14ac:dyDescent="0.25">
      <c r="V78" s="40"/>
      <c r="X78" s="40"/>
    </row>
    <row r="79" spans="22:24" x14ac:dyDescent="0.25">
      <c r="V79" s="40"/>
      <c r="X79" s="40"/>
    </row>
    <row r="80" spans="22:24" x14ac:dyDescent="0.25">
      <c r="V80" s="40"/>
      <c r="X80" s="40"/>
    </row>
    <row r="81" spans="22:24" x14ac:dyDescent="0.25">
      <c r="V81" s="40"/>
      <c r="X81" s="40"/>
    </row>
    <row r="82" spans="22:24" x14ac:dyDescent="0.25">
      <c r="V82" s="40"/>
      <c r="X82" s="40"/>
    </row>
    <row r="83" spans="22:24" x14ac:dyDescent="0.25">
      <c r="V83" s="40"/>
      <c r="X83" s="40"/>
    </row>
    <row r="84" spans="22:24" x14ac:dyDescent="0.25">
      <c r="V84" s="40"/>
      <c r="X84" s="40"/>
    </row>
    <row r="85" spans="22:24" x14ac:dyDescent="0.25">
      <c r="V85" s="40"/>
      <c r="X85" s="40"/>
    </row>
    <row r="86" spans="22:24" x14ac:dyDescent="0.25">
      <c r="V86" s="40"/>
      <c r="X86" s="40"/>
    </row>
  </sheetData>
  <sheetProtection sheet="1" objects="1" scenarios="1"/>
  <mergeCells count="8">
    <mergeCell ref="B2:W6"/>
    <mergeCell ref="B1:E1"/>
    <mergeCell ref="BR8:CA8"/>
    <mergeCell ref="A8:E8"/>
    <mergeCell ref="F8:I8"/>
    <mergeCell ref="J8:AC8"/>
    <mergeCell ref="AD8:AW8"/>
    <mergeCell ref="AX8:BQ8"/>
  </mergeCells>
  <conditionalFormatting sqref="J10:CA10">
    <cfRule type="cellIs" dxfId="3" priority="1" operator="between">
      <formula>0.6</formula>
      <formula>1</formula>
    </cfRule>
    <cfRule type="cellIs" dxfId="2" priority="2" operator="between">
      <formula>0.4</formula>
      <formula>0.59999</formula>
    </cfRule>
    <cfRule type="cellIs" dxfId="1" priority="3" operator="between">
      <formula>0.2</formula>
      <formula>0.39999</formula>
    </cfRule>
    <cfRule type="cellIs" dxfId="0" priority="4" operator="between">
      <formula>0</formula>
      <formula>0.1999</formula>
    </cfRule>
  </conditionalFormatting>
  <dataValidations count="5">
    <dataValidation type="list" allowBlank="1" showInputMessage="1" showErrorMessage="1" sqref="A10">
      <formula1>NomeDre</formula1>
    </dataValidation>
    <dataValidation type="list" allowBlank="1" showInputMessage="1" showErrorMessage="1" sqref="B10">
      <formula1>NomeCidades</formula1>
    </dataValidation>
    <dataValidation type="list" allowBlank="1" showInputMessage="1" showErrorMessage="1" sqref="C10">
      <formula1>NomeEscola</formula1>
    </dataValidation>
    <dataValidation type="list" allowBlank="1" showInputMessage="1" showErrorMessage="1" sqref="D10">
      <formula1>NomeAno</formula1>
    </dataValidation>
    <dataValidation type="list" allowBlank="1" showInputMessage="1" showErrorMessage="1" sqref="E10">
      <formula1>NomeTurma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outlinePr summaryBelow="0" summaryRight="0"/>
  </sheetPr>
  <dimension ref="A1:AO1000"/>
  <sheetViews>
    <sheetView topLeftCell="S473" zoomScale="115" zoomScaleNormal="115" workbookViewId="0">
      <selection activeCell="T486" sqref="T486"/>
    </sheetView>
  </sheetViews>
  <sheetFormatPr defaultRowHeight="15.75" customHeight="1" x14ac:dyDescent="0.2"/>
  <cols>
    <col min="1" max="2" width="9.140625" style="15"/>
    <col min="3" max="3" width="6.42578125" style="15" customWidth="1"/>
    <col min="4" max="4" width="25.7109375" style="15" bestFit="1" customWidth="1"/>
    <col min="5" max="5" width="4.85546875" style="15" customWidth="1"/>
    <col min="6" max="8" width="14.42578125" style="15"/>
    <col min="9" max="9" width="5.42578125" style="15" customWidth="1"/>
    <col min="10" max="10" width="25.5703125" style="29" customWidth="1"/>
    <col min="11" max="12" width="14.42578125" style="29"/>
    <col min="13" max="13" width="6.42578125" style="15" customWidth="1"/>
    <col min="14" max="14" width="19.5703125" style="15" customWidth="1"/>
    <col min="15" max="17" width="14.42578125" style="15"/>
    <col min="18" max="18" width="57.7109375" style="15" customWidth="1"/>
    <col min="19" max="19" width="44.7109375" style="15" customWidth="1"/>
    <col min="20" max="20" width="41.28515625" style="15" customWidth="1"/>
    <col min="21" max="21" width="7.28515625" style="15" bestFit="1" customWidth="1"/>
    <col min="22" max="22" width="15.85546875" style="15" customWidth="1"/>
    <col min="23" max="27" width="14.42578125" style="15"/>
    <col min="28" max="28" width="28.5703125" style="15" customWidth="1"/>
    <col min="29" max="29" width="23.140625" style="15" customWidth="1"/>
    <col min="30" max="31" width="14.42578125" style="15"/>
    <col min="32" max="32" width="24.42578125" style="15" customWidth="1"/>
    <col min="33" max="33" width="27.28515625" style="15" customWidth="1"/>
    <col min="34" max="39" width="14.42578125" style="15"/>
    <col min="40" max="40" width="7.5703125" style="15" bestFit="1" customWidth="1"/>
    <col min="41" max="41" width="16.28515625" style="15" customWidth="1"/>
    <col min="42" max="16384" width="9.140625" style="15"/>
  </cols>
  <sheetData>
    <row r="1" spans="1:41" ht="14.25" x14ac:dyDescent="0.2">
      <c r="A1" s="13"/>
      <c r="B1" s="13"/>
      <c r="C1" s="13"/>
      <c r="D1" s="13"/>
      <c r="E1" s="13"/>
      <c r="F1" s="14"/>
      <c r="G1" s="14"/>
      <c r="H1" s="14"/>
      <c r="I1" s="14"/>
      <c r="J1" s="14"/>
      <c r="K1" s="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H1" s="13"/>
      <c r="AI1" s="13"/>
      <c r="AJ1" s="13"/>
    </row>
    <row r="2" spans="1:41" ht="14.25" x14ac:dyDescent="0.2">
      <c r="A2" s="13"/>
      <c r="B2" s="13"/>
      <c r="C2" s="13"/>
      <c r="D2" s="13"/>
      <c r="E2" s="13"/>
      <c r="F2" s="13" t="s">
        <v>430</v>
      </c>
      <c r="G2" s="13"/>
      <c r="H2" s="13"/>
      <c r="I2" s="13"/>
      <c r="J2" s="13" t="s">
        <v>431</v>
      </c>
      <c r="K2" s="13"/>
      <c r="L2" s="13"/>
      <c r="M2" s="13"/>
      <c r="N2" s="13" t="s">
        <v>431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H2" s="13"/>
      <c r="AI2" s="13"/>
      <c r="AJ2" s="13"/>
      <c r="AN2" s="13"/>
      <c r="AO2" s="14"/>
    </row>
    <row r="3" spans="1:41" ht="14.25" x14ac:dyDescent="0.2">
      <c r="A3" s="13"/>
      <c r="B3" s="13"/>
      <c r="C3" s="13"/>
      <c r="D3" s="14"/>
      <c r="E3" s="13"/>
      <c r="F3" s="14"/>
      <c r="G3" s="14"/>
      <c r="H3" s="14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3"/>
      <c r="X3" s="13"/>
      <c r="Y3" s="13"/>
      <c r="Z3" s="13"/>
      <c r="AA3" s="14"/>
      <c r="AB3" s="14"/>
      <c r="AC3" s="14"/>
      <c r="AD3" s="13"/>
      <c r="AE3" s="14"/>
      <c r="AF3" s="14"/>
      <c r="AG3" s="14"/>
      <c r="AH3" s="13"/>
      <c r="AI3" s="13"/>
      <c r="AJ3" s="13"/>
    </row>
    <row r="4" spans="1:41" ht="43.5" thickBot="1" x14ac:dyDescent="0.25">
      <c r="A4" s="14"/>
      <c r="B4" s="13"/>
      <c r="C4" s="25"/>
      <c r="D4" s="25" t="s">
        <v>0</v>
      </c>
      <c r="E4" s="13"/>
      <c r="F4" s="25" t="s">
        <v>386</v>
      </c>
      <c r="G4" s="25" t="s">
        <v>382</v>
      </c>
      <c r="H4" s="25" t="s">
        <v>383</v>
      </c>
      <c r="I4" s="14" t="s">
        <v>385</v>
      </c>
      <c r="J4" s="25" t="s">
        <v>386</v>
      </c>
      <c r="K4" s="25" t="s">
        <v>383</v>
      </c>
      <c r="L4" s="28" t="s">
        <v>384</v>
      </c>
      <c r="M4" s="13" t="s">
        <v>385</v>
      </c>
      <c r="N4" s="25" t="s">
        <v>386</v>
      </c>
      <c r="O4" s="28" t="s">
        <v>2</v>
      </c>
      <c r="P4" s="25" t="s">
        <v>3</v>
      </c>
      <c r="Q4" s="13"/>
      <c r="R4" s="25" t="s">
        <v>386</v>
      </c>
      <c r="S4" s="28" t="s">
        <v>432</v>
      </c>
      <c r="T4" s="28" t="s">
        <v>2</v>
      </c>
      <c r="U4" s="28" t="s">
        <v>3</v>
      </c>
      <c r="V4" s="28" t="s">
        <v>4</v>
      </c>
      <c r="W4" s="13" t="s">
        <v>385</v>
      </c>
      <c r="X4" s="16" t="s">
        <v>0</v>
      </c>
      <c r="Y4" s="16" t="s">
        <v>387</v>
      </c>
      <c r="Z4" s="14"/>
      <c r="AA4" s="25" t="s">
        <v>388</v>
      </c>
      <c r="AB4" s="25" t="s">
        <v>389</v>
      </c>
      <c r="AC4" s="25" t="s">
        <v>389</v>
      </c>
      <c r="AD4" s="14" t="s">
        <v>385</v>
      </c>
      <c r="AE4" s="25" t="s">
        <v>388</v>
      </c>
      <c r="AF4" s="25" t="s">
        <v>390</v>
      </c>
      <c r="AG4" s="25" t="s">
        <v>390</v>
      </c>
      <c r="AH4" s="13" t="s">
        <v>385</v>
      </c>
      <c r="AI4" s="25" t="s">
        <v>388</v>
      </c>
      <c r="AJ4" s="25" t="s">
        <v>3</v>
      </c>
      <c r="AK4" s="25" t="s">
        <v>3</v>
      </c>
      <c r="AM4" s="25" t="s">
        <v>388</v>
      </c>
      <c r="AN4" s="25" t="s">
        <v>419</v>
      </c>
      <c r="AO4" s="28" t="s">
        <v>4</v>
      </c>
    </row>
    <row r="5" spans="1:41" ht="15.75" customHeight="1" thickBot="1" x14ac:dyDescent="0.3">
      <c r="A5" s="13"/>
      <c r="B5" s="14"/>
      <c r="C5" s="24">
        <v>1</v>
      </c>
      <c r="D5" s="23" t="s">
        <v>78</v>
      </c>
      <c r="E5" s="13"/>
      <c r="F5" s="26" t="str">
        <f>IF(G5&lt;&gt;"",COUNTIF($G$5:G5,G5)&amp;"-"&amp;G5,"")</f>
        <v>1-ARAGUAINA</v>
      </c>
      <c r="G5" s="22" t="s">
        <v>78</v>
      </c>
      <c r="H5" s="22" t="s">
        <v>79</v>
      </c>
      <c r="I5" s="13" t="s">
        <v>385</v>
      </c>
      <c r="J5" s="26" t="str">
        <f>IF(K5&lt;&gt;"",COUNTIF($K$5:K5,K5)&amp;"-"&amp;K5,"")</f>
        <v>1-ANANÁS</v>
      </c>
      <c r="K5" s="22" t="s">
        <v>79</v>
      </c>
      <c r="L5" s="22" t="s">
        <v>96</v>
      </c>
      <c r="M5" s="13" t="s">
        <v>385</v>
      </c>
      <c r="N5" s="26" t="str">
        <f>IF(O5&lt;&gt;"",COUNTIF($O$5:O5,O5)&amp;"-"&amp;O5,"")</f>
        <v>1-ESC MUL B CHAPADINHA II</v>
      </c>
      <c r="O5" s="22" t="s">
        <v>96</v>
      </c>
      <c r="P5" s="22" t="s">
        <v>421</v>
      </c>
      <c r="Q5" s="20"/>
      <c r="R5" s="22" t="str">
        <f>IF(T5&lt;&gt;"",COUNTIF($S$5:S5,S5)&amp;"-"&amp;S5,"")</f>
        <v>1-ESC MUL JUSCELINO KUBITSCHEK9º ano</v>
      </c>
      <c r="S5" s="22" t="str">
        <f>T5&amp;U5</f>
        <v>ESC MUL JUSCELINO KUBITSCHEK9º ano</v>
      </c>
      <c r="T5" s="51" t="s">
        <v>316</v>
      </c>
      <c r="U5" s="19" t="s">
        <v>433</v>
      </c>
      <c r="V5" s="52" t="s">
        <v>134</v>
      </c>
      <c r="W5" s="13" t="s">
        <v>385</v>
      </c>
      <c r="X5" s="13">
        <f>GRÁFICOS!A10</f>
        <v>0</v>
      </c>
      <c r="Y5" s="17">
        <f>COUNTIF(AB5:AB23,"&lt;&gt;1")</f>
        <v>0</v>
      </c>
      <c r="Z5" s="13"/>
      <c r="AA5" s="30">
        <v>1</v>
      </c>
      <c r="AB5" s="26">
        <f>IFERROR(VLOOKUP(AA5&amp;"-"&amp;$X$5,$F$5:$H$1000,3,0),1)</f>
        <v>1</v>
      </c>
      <c r="AC5" s="26" t="str">
        <f t="shared" ref="AC5:AC23" si="0">IF(AB5=1,"",AB5)</f>
        <v/>
      </c>
      <c r="AD5" s="13" t="s">
        <v>385</v>
      </c>
      <c r="AE5" s="30">
        <v>1</v>
      </c>
      <c r="AF5" s="26">
        <f t="shared" ref="AF5:AF40" si="1">IFERROR(VLOOKUP(AE5&amp;"-"&amp;$X$9,$J$5:$L$537,3,0),1)</f>
        <v>1</v>
      </c>
      <c r="AG5" s="26" t="str">
        <f t="shared" ref="AG5:AG40" si="2">IF(AF5=1,"",AF5)</f>
        <v/>
      </c>
      <c r="AH5" s="13" t="s">
        <v>385</v>
      </c>
      <c r="AI5" s="30">
        <v>1</v>
      </c>
      <c r="AJ5" s="26">
        <f>IFERROR(VLOOKUP(AI5&amp;"-"&amp;$X$13,$N$5:$P$537,3,0),1)</f>
        <v>1</v>
      </c>
      <c r="AK5" s="27" t="str">
        <f>IF(AJ5=1,"",AJ5)</f>
        <v/>
      </c>
      <c r="AM5" s="30">
        <v>1</v>
      </c>
      <c r="AN5" s="27" t="str">
        <f>IFERROR(VLOOKUP(AM5&amp;"-"&amp;$X$13&amp;$X$17,$R$5:$V$537,5,0),"NÃO")</f>
        <v>NÃO</v>
      </c>
      <c r="AO5" s="27" t="str">
        <f>IF(AN5="NÃO","",AN5)</f>
        <v/>
      </c>
    </row>
    <row r="6" spans="1:41" ht="15.75" customHeight="1" thickBot="1" x14ac:dyDescent="0.3">
      <c r="A6" s="13"/>
      <c r="B6" s="14"/>
      <c r="C6" s="24">
        <v>2</v>
      </c>
      <c r="D6" s="23" t="s">
        <v>166</v>
      </c>
      <c r="E6" s="13"/>
      <c r="F6" s="26" t="str">
        <f>IF(G6&lt;&gt;"",COUNTIF($G$5:G6,G6)&amp;"-"&amp;G6,"")</f>
        <v>2-ARAGUAINA</v>
      </c>
      <c r="G6" s="22" t="s">
        <v>78</v>
      </c>
      <c r="H6" s="22" t="s">
        <v>85</v>
      </c>
      <c r="I6" s="13" t="s">
        <v>385</v>
      </c>
      <c r="J6" s="26" t="str">
        <f>IF(K6&lt;&gt;"",COUNTIF($K$5:K6,K6)&amp;"-"&amp;K6,"")</f>
        <v>2-ANANÁS</v>
      </c>
      <c r="K6" s="22" t="s">
        <v>79</v>
      </c>
      <c r="L6" s="22" t="s">
        <v>97</v>
      </c>
      <c r="M6" s="13" t="s">
        <v>385</v>
      </c>
      <c r="N6" s="26" t="str">
        <f>IF(O6&lt;&gt;"",COUNTIF($O$5:O6,O6)&amp;"-"&amp;O6,"")</f>
        <v>1-ESC MUL DO BAIRRO CHAPADINHA I</v>
      </c>
      <c r="O6" s="22" t="s">
        <v>97</v>
      </c>
      <c r="P6" s="22" t="s">
        <v>421</v>
      </c>
      <c r="Q6" s="20"/>
      <c r="R6" s="22" t="str">
        <f>IF(T6&lt;&gt;"",COUNTIF($S$5:S6,S6)&amp;"-"&amp;S6,"")</f>
        <v>1-ESCOLA MUNICIPAL SEBASTIAO DE SALES MONTEIRO9º ano</v>
      </c>
      <c r="S6" s="22" t="str">
        <f t="shared" ref="S6:S69" si="3">T6&amp;U6</f>
        <v>ESCOLA MUNICIPAL SEBASTIAO DE SALES MONTEIRO9º ano</v>
      </c>
      <c r="T6" s="51" t="s">
        <v>317</v>
      </c>
      <c r="U6" s="19" t="s">
        <v>433</v>
      </c>
      <c r="V6" s="52" t="s">
        <v>87</v>
      </c>
      <c r="W6" s="13" t="s">
        <v>385</v>
      </c>
      <c r="X6" s="13"/>
      <c r="Y6" s="13"/>
      <c r="Z6" s="13"/>
      <c r="AA6" s="30">
        <v>2</v>
      </c>
      <c r="AB6" s="26">
        <f t="shared" ref="AB6:AB23" si="4">IFERROR(VLOOKUP(AA6&amp;"-"&amp;$X$5,$F$5:$H$537,3,0),1)</f>
        <v>1</v>
      </c>
      <c r="AC6" s="26" t="str">
        <f t="shared" si="0"/>
        <v/>
      </c>
      <c r="AD6" s="13" t="s">
        <v>385</v>
      </c>
      <c r="AE6" s="30">
        <v>2</v>
      </c>
      <c r="AF6" s="26">
        <f t="shared" si="1"/>
        <v>1</v>
      </c>
      <c r="AG6" s="26" t="str">
        <f t="shared" si="2"/>
        <v/>
      </c>
      <c r="AH6" s="13" t="s">
        <v>385</v>
      </c>
      <c r="AI6" s="30">
        <v>2</v>
      </c>
      <c r="AJ6" s="26">
        <f>IFERROR(VLOOKUP(AI6&amp;"-"&amp;$X$13,$N$5:$P$537,3,0),1)</f>
        <v>1</v>
      </c>
      <c r="AK6" s="27" t="str">
        <f t="shared" ref="AK6:AK8" si="5">IF(AJ6=1,"",AJ6)</f>
        <v/>
      </c>
      <c r="AM6" s="30">
        <v>2</v>
      </c>
      <c r="AN6" s="27" t="str">
        <f t="shared" ref="AN6:AN22" si="6">IFERROR(VLOOKUP(AM6&amp;"-"&amp;$X$13&amp;$X$17,$R$5:$V$537,5,0),"NÃO")</f>
        <v>NÃO</v>
      </c>
      <c r="AO6" s="27" t="str">
        <f t="shared" ref="AO6:AO22" si="7">IF(AN6="NÃO","",AN6)</f>
        <v/>
      </c>
    </row>
    <row r="7" spans="1:41" ht="15.75" customHeight="1" thickBot="1" x14ac:dyDescent="0.3">
      <c r="A7" s="13"/>
      <c r="B7" s="14"/>
      <c r="C7" s="24">
        <v>3</v>
      </c>
      <c r="D7" s="23" t="s">
        <v>224</v>
      </c>
      <c r="E7" s="13"/>
      <c r="F7" s="26" t="str">
        <f>IF(G7&lt;&gt;"",COUNTIF($G$5:G7,G7)&amp;"-"&amp;G7,"")</f>
        <v>3-ARAGUAINA</v>
      </c>
      <c r="G7" s="22" t="s">
        <v>78</v>
      </c>
      <c r="H7" s="22" t="s">
        <v>105</v>
      </c>
      <c r="I7" s="13" t="s">
        <v>385</v>
      </c>
      <c r="J7" s="26" t="str">
        <f>IF(K7&lt;&gt;"",COUNTIF($K$5:K7,K7)&amp;"-"&amp;K7,"")</f>
        <v>3-ANANÁS</v>
      </c>
      <c r="K7" s="22" t="s">
        <v>79</v>
      </c>
      <c r="L7" s="22" t="s">
        <v>81</v>
      </c>
      <c r="M7" s="13" t="s">
        <v>385</v>
      </c>
      <c r="N7" s="26" t="str">
        <f>IF(O7&lt;&gt;"",COUNTIF($O$5:O7,O7)&amp;"-"&amp;O7,"")</f>
        <v>1-ESC MUL JOAO DIAS BORGES</v>
      </c>
      <c r="O7" s="22" t="s">
        <v>81</v>
      </c>
      <c r="P7" s="22" t="s">
        <v>421</v>
      </c>
      <c r="Q7" s="20"/>
      <c r="R7" s="22" t="str">
        <f>IF(T7&lt;&gt;"",COUNTIF($S$5:S7,S7)&amp;"-"&amp;S7,"")</f>
        <v>1-ESCOLA MUNICIPAL JOSE EDIMAR DE BRITO MIRANDA9º ano</v>
      </c>
      <c r="S7" s="22" t="str">
        <f t="shared" si="3"/>
        <v>ESCOLA MUNICIPAL JOSE EDIMAR DE BRITO MIRANDA9º ano</v>
      </c>
      <c r="T7" s="51" t="s">
        <v>434</v>
      </c>
      <c r="U7" s="19" t="s">
        <v>433</v>
      </c>
      <c r="V7" s="52" t="s">
        <v>102</v>
      </c>
      <c r="W7" s="13" t="s">
        <v>385</v>
      </c>
      <c r="X7" s="13"/>
      <c r="Y7" s="13"/>
      <c r="Z7" s="13"/>
      <c r="AA7" s="30">
        <v>3</v>
      </c>
      <c r="AB7" s="26">
        <f t="shared" si="4"/>
        <v>1</v>
      </c>
      <c r="AC7" s="26" t="str">
        <f t="shared" si="0"/>
        <v/>
      </c>
      <c r="AD7" s="13" t="s">
        <v>385</v>
      </c>
      <c r="AE7" s="30">
        <v>3</v>
      </c>
      <c r="AF7" s="26">
        <f t="shared" si="1"/>
        <v>1</v>
      </c>
      <c r="AG7" s="26" t="str">
        <f t="shared" si="2"/>
        <v/>
      </c>
      <c r="AH7" s="13" t="s">
        <v>385</v>
      </c>
      <c r="AI7" s="30">
        <v>3</v>
      </c>
      <c r="AJ7" s="26">
        <f>IFERROR(VLOOKUP(AI7&amp;"-"&amp;$X$13,$N$5:$P$537,3,0),1)</f>
        <v>1</v>
      </c>
      <c r="AK7" s="27" t="str">
        <f t="shared" si="5"/>
        <v/>
      </c>
      <c r="AM7" s="30">
        <v>3</v>
      </c>
      <c r="AN7" s="27" t="str">
        <f t="shared" si="6"/>
        <v>NÃO</v>
      </c>
      <c r="AO7" s="27" t="str">
        <f t="shared" si="7"/>
        <v/>
      </c>
    </row>
    <row r="8" spans="1:41" ht="15.75" customHeight="1" thickBot="1" x14ac:dyDescent="0.3">
      <c r="A8" s="13"/>
      <c r="B8" s="14"/>
      <c r="C8" s="24">
        <v>4</v>
      </c>
      <c r="D8" s="23" t="s">
        <v>240</v>
      </c>
      <c r="E8" s="13"/>
      <c r="F8" s="26" t="str">
        <f>IF(G8&lt;&gt;"",COUNTIF($G$5:G8,G8)&amp;"-"&amp;G8,"")</f>
        <v>4-ARAGUAINA</v>
      </c>
      <c r="G8" s="22" t="s">
        <v>78</v>
      </c>
      <c r="H8" s="22" t="s">
        <v>110</v>
      </c>
      <c r="I8" s="13" t="s">
        <v>385</v>
      </c>
      <c r="J8" s="26" t="str">
        <f>IF(K8&lt;&gt;"",COUNTIF($K$5:K8,K8)&amp;"-"&amp;K8,"")</f>
        <v>4-ANANÁS</v>
      </c>
      <c r="K8" s="22" t="s">
        <v>79</v>
      </c>
      <c r="L8" s="22" t="s">
        <v>98</v>
      </c>
      <c r="M8" s="13" t="s">
        <v>385</v>
      </c>
      <c r="N8" s="26" t="str">
        <f>IF(O8&lt;&gt;"",COUNTIF($O$5:O8,O8)&amp;"-"&amp;O8,"")</f>
        <v>1-ESC MUL MIN MARCOS FREIRE</v>
      </c>
      <c r="O8" s="22" t="s">
        <v>98</v>
      </c>
      <c r="P8" s="22" t="s">
        <v>421</v>
      </c>
      <c r="Q8" s="20"/>
      <c r="R8" s="22" t="str">
        <f>IF(T8&lt;&gt;"",COUNTIF($S$5:S8,S8)&amp;"-"&amp;S8,"")</f>
        <v>1-ESC MUL PROF ALFREDO NASSER9º ano</v>
      </c>
      <c r="S8" s="22" t="str">
        <f t="shared" si="3"/>
        <v>ESC MUL PROF ALFREDO NASSER9º ano</v>
      </c>
      <c r="T8" s="51" t="s">
        <v>129</v>
      </c>
      <c r="U8" s="19" t="s">
        <v>433</v>
      </c>
      <c r="V8" s="52" t="s">
        <v>87</v>
      </c>
      <c r="W8" s="13" t="s">
        <v>385</v>
      </c>
      <c r="X8" s="16" t="s">
        <v>1</v>
      </c>
      <c r="Y8" s="16" t="s">
        <v>391</v>
      </c>
      <c r="Z8" s="13"/>
      <c r="AA8" s="30">
        <v>4</v>
      </c>
      <c r="AB8" s="26">
        <f t="shared" si="4"/>
        <v>1</v>
      </c>
      <c r="AC8" s="26" t="str">
        <f t="shared" si="0"/>
        <v/>
      </c>
      <c r="AD8" s="13" t="s">
        <v>385</v>
      </c>
      <c r="AE8" s="30">
        <v>4</v>
      </c>
      <c r="AF8" s="26">
        <f t="shared" si="1"/>
        <v>1</v>
      </c>
      <c r="AG8" s="26" t="str">
        <f t="shared" si="2"/>
        <v/>
      </c>
      <c r="AH8" s="13" t="s">
        <v>385</v>
      </c>
      <c r="AI8" s="30">
        <v>4</v>
      </c>
      <c r="AJ8" s="26">
        <f>IFERROR(VLOOKUP(AI8&amp;"-"&amp;$X$13,$N$5:$P$537,3,0),1)</f>
        <v>1</v>
      </c>
      <c r="AK8" s="27" t="str">
        <f t="shared" si="5"/>
        <v/>
      </c>
      <c r="AM8" s="30">
        <v>4</v>
      </c>
      <c r="AN8" s="27" t="str">
        <f t="shared" si="6"/>
        <v>NÃO</v>
      </c>
      <c r="AO8" s="27" t="str">
        <f t="shared" si="7"/>
        <v/>
      </c>
    </row>
    <row r="9" spans="1:41" ht="15.75" customHeight="1" thickBot="1" x14ac:dyDescent="0.3">
      <c r="A9" s="13"/>
      <c r="B9" s="14"/>
      <c r="C9" s="24">
        <v>5</v>
      </c>
      <c r="D9" s="23" t="s">
        <v>258</v>
      </c>
      <c r="E9" s="13"/>
      <c r="F9" s="26" t="str">
        <f>IF(G9&lt;&gt;"",COUNTIF($G$5:G9,G9)&amp;"-"&amp;G9,"")</f>
        <v>5-ARAGUAINA</v>
      </c>
      <c r="G9" s="22" t="s">
        <v>78</v>
      </c>
      <c r="H9" s="22" t="s">
        <v>118</v>
      </c>
      <c r="I9" s="13" t="s">
        <v>385</v>
      </c>
      <c r="J9" s="26" t="str">
        <f>IF(K9&lt;&gt;"",COUNTIF($K$5:K9,K9)&amp;"-"&amp;K9,"")</f>
        <v>5-ANANÁS</v>
      </c>
      <c r="K9" s="22" t="s">
        <v>79</v>
      </c>
      <c r="L9" s="22" t="s">
        <v>99</v>
      </c>
      <c r="M9" s="13" t="s">
        <v>385</v>
      </c>
      <c r="N9" s="26" t="str">
        <f>IF(O9&lt;&gt;"",COUNTIF($O$5:O9,O9)&amp;"-"&amp;O9,"")</f>
        <v>1-ESCOLA MUNICIPAL DOMINGOS MARTINS</v>
      </c>
      <c r="O9" s="22" t="s">
        <v>99</v>
      </c>
      <c r="P9" s="22" t="s">
        <v>421</v>
      </c>
      <c r="Q9" s="20"/>
      <c r="R9" s="22" t="str">
        <f>IF(T9&lt;&gt;"",COUNTIF($S$5:S9,S9)&amp;"-"&amp;S9,"")</f>
        <v>1-ESCOLA MUNICIPAL DOM CORNELIO CHIZZINI9º ano</v>
      </c>
      <c r="S9" s="22" t="str">
        <f t="shared" si="3"/>
        <v>ESCOLA MUNICIPAL DOM CORNELIO CHIZZINI9º ano</v>
      </c>
      <c r="T9" s="51" t="s">
        <v>159</v>
      </c>
      <c r="U9" s="19" t="s">
        <v>433</v>
      </c>
      <c r="V9" s="52" t="s">
        <v>107</v>
      </c>
      <c r="W9" s="13" t="s">
        <v>385</v>
      </c>
      <c r="X9" s="13">
        <f>GRÁFICOS!B10</f>
        <v>0</v>
      </c>
      <c r="Y9" s="17">
        <f>COUNTIF(AF5:AF40,"&lt;&gt;1")</f>
        <v>0</v>
      </c>
      <c r="Z9" s="13"/>
      <c r="AA9" s="30">
        <v>5</v>
      </c>
      <c r="AB9" s="26">
        <f t="shared" si="4"/>
        <v>1</v>
      </c>
      <c r="AC9" s="26" t="str">
        <f t="shared" si="0"/>
        <v/>
      </c>
      <c r="AD9" s="13" t="s">
        <v>385</v>
      </c>
      <c r="AE9" s="30">
        <v>5</v>
      </c>
      <c r="AF9" s="26">
        <f t="shared" si="1"/>
        <v>1</v>
      </c>
      <c r="AG9" s="26" t="str">
        <f t="shared" si="2"/>
        <v/>
      </c>
      <c r="AH9" s="13" t="s">
        <v>385</v>
      </c>
      <c r="AI9" s="18"/>
      <c r="AJ9" s="13"/>
      <c r="AM9" s="30">
        <v>5</v>
      </c>
      <c r="AN9" s="27" t="str">
        <f t="shared" si="6"/>
        <v>NÃO</v>
      </c>
      <c r="AO9" s="27" t="str">
        <f t="shared" si="7"/>
        <v/>
      </c>
    </row>
    <row r="10" spans="1:41" ht="15.75" customHeight="1" thickBot="1" x14ac:dyDescent="0.3">
      <c r="A10" s="13"/>
      <c r="B10" s="14"/>
      <c r="C10" s="24">
        <v>6</v>
      </c>
      <c r="D10" s="23" t="s">
        <v>264</v>
      </c>
      <c r="E10" s="13"/>
      <c r="F10" s="26" t="str">
        <f>IF(G10&lt;&gt;"",COUNTIF($G$5:G10,G10)&amp;"-"&amp;G10,"")</f>
        <v>6-ARAGUAINA</v>
      </c>
      <c r="G10" s="22" t="s">
        <v>78</v>
      </c>
      <c r="H10" s="22" t="s">
        <v>120</v>
      </c>
      <c r="I10" s="13" t="s">
        <v>385</v>
      </c>
      <c r="J10" s="26" t="str">
        <f>IF(K10&lt;&gt;"",COUNTIF($K$5:K10,K10)&amp;"-"&amp;K10,"")</f>
        <v>1-ARAGOMINAS</v>
      </c>
      <c r="K10" s="22" t="s">
        <v>85</v>
      </c>
      <c r="L10" s="22" t="s">
        <v>86</v>
      </c>
      <c r="M10" s="13" t="s">
        <v>385</v>
      </c>
      <c r="N10" s="26" t="str">
        <f>IF(O10&lt;&gt;"",COUNTIF($O$5:O10,O10)&amp;"-"&amp;O10,"")</f>
        <v>1-ESC MUL GERALDO DA CUNHA FERREIRA</v>
      </c>
      <c r="O10" s="22" t="s">
        <v>86</v>
      </c>
      <c r="P10" s="22" t="s">
        <v>421</v>
      </c>
      <c r="Q10" s="20"/>
      <c r="R10" s="22" t="str">
        <f>IF(T10&lt;&gt;"",COUNTIF($S$5:S10,S10)&amp;"-"&amp;S10,"")</f>
        <v>2-ESC MUL PROF ALFREDO NASSER9º ano</v>
      </c>
      <c r="S10" s="22" t="str">
        <f t="shared" si="3"/>
        <v>ESC MUL PROF ALFREDO NASSER9º ano</v>
      </c>
      <c r="T10" s="51" t="s">
        <v>129</v>
      </c>
      <c r="U10" s="19" t="s">
        <v>433</v>
      </c>
      <c r="V10" s="52" t="s">
        <v>100</v>
      </c>
      <c r="W10" s="13" t="s">
        <v>385</v>
      </c>
      <c r="X10" s="13"/>
      <c r="Y10" s="13"/>
      <c r="Z10" s="13"/>
      <c r="AA10" s="30">
        <v>6</v>
      </c>
      <c r="AB10" s="26">
        <f t="shared" si="4"/>
        <v>1</v>
      </c>
      <c r="AC10" s="26" t="str">
        <f t="shared" si="0"/>
        <v/>
      </c>
      <c r="AD10" s="13" t="s">
        <v>385</v>
      </c>
      <c r="AE10" s="30">
        <v>6</v>
      </c>
      <c r="AF10" s="26">
        <f t="shared" si="1"/>
        <v>1</v>
      </c>
      <c r="AG10" s="26" t="str">
        <f t="shared" si="2"/>
        <v/>
      </c>
      <c r="AH10" s="13" t="s">
        <v>385</v>
      </c>
      <c r="AI10" s="18"/>
      <c r="AJ10" s="13"/>
      <c r="AM10" s="30">
        <v>6</v>
      </c>
      <c r="AN10" s="27" t="str">
        <f t="shared" si="6"/>
        <v>NÃO</v>
      </c>
      <c r="AO10" s="27" t="str">
        <f t="shared" si="7"/>
        <v/>
      </c>
    </row>
    <row r="11" spans="1:41" ht="15.75" customHeight="1" thickBot="1" x14ac:dyDescent="0.3">
      <c r="A11" s="13"/>
      <c r="B11" s="14"/>
      <c r="C11" s="24">
        <v>7</v>
      </c>
      <c r="D11" s="23" t="s">
        <v>280</v>
      </c>
      <c r="E11" s="13"/>
      <c r="F11" s="26" t="str">
        <f>IF(G11&lt;&gt;"",COUNTIF($G$5:G11,G11)&amp;"-"&amp;G11,"")</f>
        <v>7-ARAGUAINA</v>
      </c>
      <c r="G11" s="22" t="s">
        <v>78</v>
      </c>
      <c r="H11" s="22" t="s">
        <v>125</v>
      </c>
      <c r="I11" s="13" t="s">
        <v>385</v>
      </c>
      <c r="J11" s="26" t="str">
        <f>IF(K11&lt;&gt;"",COUNTIF($K$5:K11,K11)&amp;"-"&amp;K11,"")</f>
        <v>2-ARAGOMINAS</v>
      </c>
      <c r="K11" s="22" t="s">
        <v>85</v>
      </c>
      <c r="L11" s="22" t="s">
        <v>101</v>
      </c>
      <c r="M11" s="13" t="s">
        <v>385</v>
      </c>
      <c r="N11" s="26" t="str">
        <f>IF(O11&lt;&gt;"",COUNTIF($O$5:O11,O11)&amp;"-"&amp;O11,"")</f>
        <v>1-ESCOLA MUL CIRILO RIBEIRO SILVA</v>
      </c>
      <c r="O11" s="22" t="s">
        <v>101</v>
      </c>
      <c r="P11" s="22" t="s">
        <v>421</v>
      </c>
      <c r="Q11" s="20"/>
      <c r="R11" s="22" t="str">
        <f>IF(T11&lt;&gt;"",COUNTIF($S$5:S11,S11)&amp;"-"&amp;S11,"")</f>
        <v>2-ESCOLA MUNICIPAL JOSE EDIMAR DE BRITO MIRANDA9º ano</v>
      </c>
      <c r="S11" s="22" t="str">
        <f t="shared" si="3"/>
        <v>ESCOLA MUNICIPAL JOSE EDIMAR DE BRITO MIRANDA9º ano</v>
      </c>
      <c r="T11" s="51" t="s">
        <v>434</v>
      </c>
      <c r="U11" s="19" t="s">
        <v>433</v>
      </c>
      <c r="V11" s="52" t="s">
        <v>87</v>
      </c>
      <c r="W11" s="13" t="s">
        <v>385</v>
      </c>
      <c r="X11" s="13"/>
      <c r="Y11" s="13"/>
      <c r="Z11" s="13"/>
      <c r="AA11" s="30">
        <v>7</v>
      </c>
      <c r="AB11" s="26">
        <f t="shared" si="4"/>
        <v>1</v>
      </c>
      <c r="AC11" s="26" t="str">
        <f t="shared" si="0"/>
        <v/>
      </c>
      <c r="AD11" s="13" t="s">
        <v>385</v>
      </c>
      <c r="AE11" s="30">
        <v>7</v>
      </c>
      <c r="AF11" s="26">
        <f t="shared" si="1"/>
        <v>1</v>
      </c>
      <c r="AG11" s="26" t="str">
        <f t="shared" si="2"/>
        <v/>
      </c>
      <c r="AH11" s="13" t="s">
        <v>385</v>
      </c>
      <c r="AI11" s="18"/>
      <c r="AJ11" s="13"/>
      <c r="AM11" s="30">
        <v>7</v>
      </c>
      <c r="AN11" s="27" t="str">
        <f t="shared" si="6"/>
        <v>NÃO</v>
      </c>
      <c r="AO11" s="27" t="str">
        <f t="shared" si="7"/>
        <v/>
      </c>
    </row>
    <row r="12" spans="1:41" ht="15.75" customHeight="1" thickBot="1" x14ac:dyDescent="0.3">
      <c r="A12" s="13"/>
      <c r="B12" s="14"/>
      <c r="C12" s="24">
        <v>8</v>
      </c>
      <c r="D12" s="23" t="s">
        <v>294</v>
      </c>
      <c r="E12" s="13"/>
      <c r="F12" s="26" t="str">
        <f>IF(G12&lt;&gt;"",COUNTIF($G$5:G12,G12)&amp;"-"&amp;G12,"")</f>
        <v>8-ARAGUAINA</v>
      </c>
      <c r="G12" s="22" t="s">
        <v>78</v>
      </c>
      <c r="H12" s="22" t="s">
        <v>136</v>
      </c>
      <c r="I12" s="13" t="s">
        <v>385</v>
      </c>
      <c r="J12" s="26" t="str">
        <f>IF(K12&lt;&gt;"",COUNTIF($K$5:K12,K12)&amp;"-"&amp;K12,"")</f>
        <v>3-ARAGOMINAS</v>
      </c>
      <c r="K12" s="22" t="s">
        <v>85</v>
      </c>
      <c r="L12" s="22" t="s">
        <v>104</v>
      </c>
      <c r="M12" s="13" t="s">
        <v>385</v>
      </c>
      <c r="N12" s="26" t="str">
        <f>IF(O12&lt;&gt;"",COUNTIF($O$5:O12,O12)&amp;"-"&amp;O12,"")</f>
        <v>1-ESCOLA MUL JOSE MOTA GOMES DA SILVA</v>
      </c>
      <c r="O12" s="22" t="s">
        <v>104</v>
      </c>
      <c r="P12" s="22" t="s">
        <v>421</v>
      </c>
      <c r="Q12" s="20"/>
      <c r="R12" s="22" t="str">
        <f>IF(T12&lt;&gt;"",COUNTIF($S$5:S12,S12)&amp;"-"&amp;S12,"")</f>
        <v>1-ESC MUL GREGORIO DE ASSIS9º ano</v>
      </c>
      <c r="S12" s="22" t="str">
        <f t="shared" si="3"/>
        <v>ESC MUL GREGORIO DE ASSIS9º ano</v>
      </c>
      <c r="T12" s="51" t="s">
        <v>126</v>
      </c>
      <c r="U12" s="19" t="s">
        <v>433</v>
      </c>
      <c r="V12" s="52" t="s">
        <v>95</v>
      </c>
      <c r="W12" s="13" t="s">
        <v>385</v>
      </c>
      <c r="X12" s="16" t="s">
        <v>390</v>
      </c>
      <c r="Y12" s="16" t="s">
        <v>417</v>
      </c>
      <c r="Z12" s="13"/>
      <c r="AA12" s="30">
        <v>8</v>
      </c>
      <c r="AB12" s="26">
        <f t="shared" si="4"/>
        <v>1</v>
      </c>
      <c r="AC12" s="26" t="str">
        <f t="shared" si="0"/>
        <v/>
      </c>
      <c r="AD12" s="13" t="s">
        <v>385</v>
      </c>
      <c r="AE12" s="30">
        <v>8</v>
      </c>
      <c r="AF12" s="26">
        <f t="shared" si="1"/>
        <v>1</v>
      </c>
      <c r="AG12" s="26" t="str">
        <f t="shared" si="2"/>
        <v/>
      </c>
      <c r="AH12" s="13" t="s">
        <v>385</v>
      </c>
      <c r="AI12" s="18"/>
      <c r="AJ12" s="13"/>
      <c r="AM12" s="30">
        <v>8</v>
      </c>
      <c r="AN12" s="27" t="str">
        <f t="shared" si="6"/>
        <v>NÃO</v>
      </c>
      <c r="AO12" s="27" t="str">
        <f t="shared" si="7"/>
        <v/>
      </c>
    </row>
    <row r="13" spans="1:41" ht="15.75" customHeight="1" thickBot="1" x14ac:dyDescent="0.3">
      <c r="A13" s="13"/>
      <c r="B13" s="14"/>
      <c r="C13" s="24">
        <v>9</v>
      </c>
      <c r="D13" s="23" t="s">
        <v>307</v>
      </c>
      <c r="E13" s="13"/>
      <c r="F13" s="26" t="str">
        <f>IF(G13&lt;&gt;"",COUNTIF($G$5:G13,G13)&amp;"-"&amp;G13,"")</f>
        <v>9-ARAGUAINA</v>
      </c>
      <c r="G13" s="22" t="s">
        <v>78</v>
      </c>
      <c r="H13" s="22" t="s">
        <v>140</v>
      </c>
      <c r="I13" s="13" t="s">
        <v>385</v>
      </c>
      <c r="J13" s="26" t="str">
        <f>IF(K13&lt;&gt;"",COUNTIF($K$5:K13,K13)&amp;"-"&amp;K13,"")</f>
        <v>1-ARAGUANÃ</v>
      </c>
      <c r="K13" s="22" t="s">
        <v>105</v>
      </c>
      <c r="L13" s="22" t="s">
        <v>106</v>
      </c>
      <c r="M13" s="13" t="s">
        <v>385</v>
      </c>
      <c r="N13" s="26" t="str">
        <f>IF(O13&lt;&gt;"",COUNTIF($O$5:O13,O13)&amp;"-"&amp;O13,"")</f>
        <v>1-ESC MUL DE 1º GRAU CASTRO ALVES</v>
      </c>
      <c r="O13" s="22" t="s">
        <v>106</v>
      </c>
      <c r="P13" s="22" t="s">
        <v>421</v>
      </c>
      <c r="Q13" s="20"/>
      <c r="R13" s="22" t="str">
        <f>IF(T13&lt;&gt;"",COUNTIF($S$5:S13,S13)&amp;"-"&amp;S13,"")</f>
        <v>1-ESCOLA MUNICIPAL SAO FRANCISCO9º ano</v>
      </c>
      <c r="S13" s="22" t="str">
        <f t="shared" si="3"/>
        <v>ESCOLA MUNICIPAL SAO FRANCISCO9º ano</v>
      </c>
      <c r="T13" s="51" t="s">
        <v>117</v>
      </c>
      <c r="U13" s="19" t="s">
        <v>433</v>
      </c>
      <c r="V13" s="52" t="s">
        <v>134</v>
      </c>
      <c r="W13" s="13" t="s">
        <v>385</v>
      </c>
      <c r="X13" s="13">
        <f>GRÁFICOS!C10</f>
        <v>0</v>
      </c>
      <c r="Y13" s="17">
        <f>COUNTIF(AJ5:AJ8,"&lt;&gt;1")</f>
        <v>0</v>
      </c>
      <c r="Z13" s="13"/>
      <c r="AA13" s="30">
        <v>9</v>
      </c>
      <c r="AB13" s="26">
        <f t="shared" si="4"/>
        <v>1</v>
      </c>
      <c r="AC13" s="26" t="str">
        <f t="shared" si="0"/>
        <v/>
      </c>
      <c r="AD13" s="13" t="s">
        <v>385</v>
      </c>
      <c r="AE13" s="30">
        <v>9</v>
      </c>
      <c r="AF13" s="26">
        <f t="shared" si="1"/>
        <v>1</v>
      </c>
      <c r="AG13" s="26" t="str">
        <f t="shared" si="2"/>
        <v/>
      </c>
      <c r="AH13" s="13" t="s">
        <v>385</v>
      </c>
      <c r="AI13" s="18"/>
      <c r="AJ13" s="13"/>
      <c r="AM13" s="30">
        <v>9</v>
      </c>
      <c r="AN13" s="27" t="str">
        <f t="shared" si="6"/>
        <v>NÃO</v>
      </c>
      <c r="AO13" s="27" t="str">
        <f t="shared" si="7"/>
        <v/>
      </c>
    </row>
    <row r="14" spans="1:41" ht="15.75" customHeight="1" thickBot="1" x14ac:dyDescent="0.3">
      <c r="A14" s="13"/>
      <c r="B14" s="14"/>
      <c r="C14" s="24">
        <v>10</v>
      </c>
      <c r="D14" s="23" t="s">
        <v>318</v>
      </c>
      <c r="E14" s="13"/>
      <c r="F14" s="26" t="str">
        <f>IF(G14&lt;&gt;"",COUNTIF($G$5:G14,G14)&amp;"-"&amp;G14,"")</f>
        <v>10-ARAGUAINA</v>
      </c>
      <c r="G14" s="21" t="s">
        <v>78</v>
      </c>
      <c r="H14" s="21" t="s">
        <v>145</v>
      </c>
      <c r="I14" s="13" t="s">
        <v>385</v>
      </c>
      <c r="J14" s="26" t="str">
        <f>IF(K14&lt;&gt;"",COUNTIF($K$5:K14,K14)&amp;"-"&amp;K14,"")</f>
        <v>2-ARAGUANÃ</v>
      </c>
      <c r="K14" s="22" t="s">
        <v>105</v>
      </c>
      <c r="L14" s="22" t="s">
        <v>108</v>
      </c>
      <c r="M14" s="13" t="s">
        <v>385</v>
      </c>
      <c r="N14" s="26" t="str">
        <f>IF(O14&lt;&gt;"",COUNTIF($O$5:O14,O14)&amp;"-"&amp;O14,"")</f>
        <v>1-ESC MUL TIRADENTES</v>
      </c>
      <c r="O14" s="22" t="s">
        <v>108</v>
      </c>
      <c r="P14" s="22" t="s">
        <v>421</v>
      </c>
      <c r="Q14" s="20"/>
      <c r="R14" s="22" t="str">
        <f>IF(T14&lt;&gt;"",COUNTIF($S$5:S14,S14)&amp;"-"&amp;S14,"")</f>
        <v>1-NUCLEO ESCOLAR MUL ANTONIO PEREIRA DOS SANTOS9º ano</v>
      </c>
      <c r="S14" s="22" t="str">
        <f t="shared" si="3"/>
        <v>NUCLEO ESCOLAR MUL ANTONIO PEREIRA DOS SANTOS9º ano</v>
      </c>
      <c r="T14" s="51" t="s">
        <v>144</v>
      </c>
      <c r="U14" s="19" t="s">
        <v>433</v>
      </c>
      <c r="V14" s="52" t="s">
        <v>87</v>
      </c>
      <c r="W14" s="13" t="s">
        <v>385</v>
      </c>
      <c r="X14" s="13"/>
      <c r="Y14" s="13"/>
      <c r="Z14" s="13"/>
      <c r="AA14" s="30">
        <v>10</v>
      </c>
      <c r="AB14" s="26">
        <f t="shared" si="4"/>
        <v>1</v>
      </c>
      <c r="AC14" s="26" t="str">
        <f t="shared" si="0"/>
        <v/>
      </c>
      <c r="AD14" s="13" t="s">
        <v>385</v>
      </c>
      <c r="AE14" s="30">
        <v>10</v>
      </c>
      <c r="AF14" s="26">
        <f t="shared" si="1"/>
        <v>1</v>
      </c>
      <c r="AG14" s="26" t="str">
        <f t="shared" si="2"/>
        <v/>
      </c>
      <c r="AH14" s="13" t="s">
        <v>385</v>
      </c>
      <c r="AI14" s="18"/>
      <c r="AJ14" s="13"/>
      <c r="AM14" s="30">
        <v>10</v>
      </c>
      <c r="AN14" s="27" t="str">
        <f t="shared" si="6"/>
        <v>NÃO</v>
      </c>
      <c r="AO14" s="27" t="str">
        <f t="shared" si="7"/>
        <v/>
      </c>
    </row>
    <row r="15" spans="1:41" ht="15.75" customHeight="1" thickBot="1" x14ac:dyDescent="0.3">
      <c r="A15" s="13"/>
      <c r="B15" s="14"/>
      <c r="C15" s="24">
        <v>11</v>
      </c>
      <c r="D15" s="23" t="s">
        <v>330</v>
      </c>
      <c r="E15" s="13"/>
      <c r="F15" s="26" t="str">
        <f>IF(G15&lt;&gt;"",COUNTIF($G$5:G15,G15)&amp;"-"&amp;G15,"")</f>
        <v>11-ARAGUAINA</v>
      </c>
      <c r="G15" s="21" t="s">
        <v>78</v>
      </c>
      <c r="H15" s="21" t="s">
        <v>147</v>
      </c>
      <c r="I15" s="13" t="s">
        <v>385</v>
      </c>
      <c r="J15" s="26" t="str">
        <f>IF(K15&lt;&gt;"",COUNTIF($K$5:K15,K15)&amp;"-"&amp;K15,"")</f>
        <v>3-ARAGUANÃ</v>
      </c>
      <c r="K15" s="22" t="s">
        <v>105</v>
      </c>
      <c r="L15" s="22" t="s">
        <v>392</v>
      </c>
      <c r="M15" s="13" t="s">
        <v>385</v>
      </c>
      <c r="N15" s="26" t="str">
        <f>IF(O15&lt;&gt;"",COUNTIF($O$5:O15,O15)&amp;"-"&amp;O15,"")</f>
        <v>1-ESCOLA MUNICIPAL JOSE DE ALENCAR</v>
      </c>
      <c r="O15" s="22" t="s">
        <v>392</v>
      </c>
      <c r="P15" s="22" t="s">
        <v>421</v>
      </c>
      <c r="Q15" s="20"/>
      <c r="R15" s="22" t="str">
        <f>IF(T15&lt;&gt;"",COUNTIF($S$5:S15,S15)&amp;"-"&amp;S15,"")</f>
        <v>1-ESC MUL MARIO PEDRO DE OLIVEIRA9º ano</v>
      </c>
      <c r="S15" s="22" t="str">
        <f t="shared" si="3"/>
        <v>ESC MUL MARIO PEDRO DE OLIVEIRA9º ano</v>
      </c>
      <c r="T15" s="51" t="s">
        <v>119</v>
      </c>
      <c r="U15" s="19" t="s">
        <v>433</v>
      </c>
      <c r="V15" s="52" t="s">
        <v>87</v>
      </c>
      <c r="W15" s="13" t="s">
        <v>385</v>
      </c>
      <c r="X15" s="13"/>
      <c r="Y15" s="13"/>
      <c r="Z15" s="13"/>
      <c r="AA15" s="30">
        <v>11</v>
      </c>
      <c r="AB15" s="26">
        <f t="shared" si="4"/>
        <v>1</v>
      </c>
      <c r="AC15" s="26" t="str">
        <f t="shared" si="0"/>
        <v/>
      </c>
      <c r="AD15" s="13" t="s">
        <v>385</v>
      </c>
      <c r="AE15" s="30">
        <v>11</v>
      </c>
      <c r="AF15" s="26">
        <f t="shared" si="1"/>
        <v>1</v>
      </c>
      <c r="AG15" s="26" t="str">
        <f t="shared" si="2"/>
        <v/>
      </c>
      <c r="AH15" s="13" t="s">
        <v>385</v>
      </c>
      <c r="AI15" s="18"/>
      <c r="AJ15" s="13"/>
      <c r="AM15" s="30">
        <v>11</v>
      </c>
      <c r="AN15" s="27" t="str">
        <f t="shared" si="6"/>
        <v>NÃO</v>
      </c>
      <c r="AO15" s="27" t="str">
        <f t="shared" si="7"/>
        <v/>
      </c>
    </row>
    <row r="16" spans="1:41" ht="15.75" customHeight="1" thickBot="1" x14ac:dyDescent="0.3">
      <c r="A16" s="13"/>
      <c r="B16" s="14"/>
      <c r="C16" s="24">
        <v>12</v>
      </c>
      <c r="D16" s="23" t="s">
        <v>342</v>
      </c>
      <c r="E16" s="13"/>
      <c r="F16" s="26" t="str">
        <f>IF(G16&lt;&gt;"",COUNTIF($G$5:G16,G16)&amp;"-"&amp;G16,"")</f>
        <v>12-ARAGUAINA</v>
      </c>
      <c r="G16" s="21" t="s">
        <v>78</v>
      </c>
      <c r="H16" s="21" t="s">
        <v>150</v>
      </c>
      <c r="I16" s="13" t="s">
        <v>385</v>
      </c>
      <c r="J16" s="26" t="str">
        <f>IF(K16&lt;&gt;"",COUNTIF($K$5:K16,K16)&amp;"-"&amp;K16,"")</f>
        <v>4-ARAGUANÃ</v>
      </c>
      <c r="K16" s="22" t="s">
        <v>105</v>
      </c>
      <c r="L16" s="22" t="s">
        <v>109</v>
      </c>
      <c r="M16" s="13" t="s">
        <v>385</v>
      </c>
      <c r="N16" s="26" t="str">
        <f>IF(O16&lt;&gt;"",COUNTIF($O$5:O16,O16)&amp;"-"&amp;O16,"")</f>
        <v>1-ESCOLA MUNICIPAL NEUZA ALVES DA SILVA</v>
      </c>
      <c r="O16" s="22" t="s">
        <v>109</v>
      </c>
      <c r="P16" s="22" t="s">
        <v>421</v>
      </c>
      <c r="Q16" s="20"/>
      <c r="R16" s="22" t="str">
        <f>IF(T16&lt;&gt;"",COUNTIF($S$5:S16,S16)&amp;"-"&amp;S16,"")</f>
        <v>1-ESCOLA MUNICIPAL JOAO LEMES DUARTE9º ano</v>
      </c>
      <c r="S16" s="22" t="str">
        <f t="shared" si="3"/>
        <v>ESCOLA MUNICIPAL JOAO LEMES DUARTE9º ano</v>
      </c>
      <c r="T16" s="51" t="s">
        <v>132</v>
      </c>
      <c r="U16" s="19" t="s">
        <v>433</v>
      </c>
      <c r="V16" s="52" t="s">
        <v>87</v>
      </c>
      <c r="W16" s="13" t="s">
        <v>385</v>
      </c>
      <c r="X16" s="16" t="s">
        <v>3</v>
      </c>
      <c r="Y16" s="16" t="s">
        <v>418</v>
      </c>
      <c r="Z16" s="13"/>
      <c r="AA16" s="30">
        <v>12</v>
      </c>
      <c r="AB16" s="26">
        <f t="shared" si="4"/>
        <v>1</v>
      </c>
      <c r="AC16" s="26" t="str">
        <f t="shared" si="0"/>
        <v/>
      </c>
      <c r="AD16" s="13" t="s">
        <v>385</v>
      </c>
      <c r="AE16" s="30">
        <v>12</v>
      </c>
      <c r="AF16" s="26">
        <f t="shared" si="1"/>
        <v>1</v>
      </c>
      <c r="AG16" s="26" t="str">
        <f t="shared" si="2"/>
        <v/>
      </c>
      <c r="AH16" s="13" t="s">
        <v>385</v>
      </c>
      <c r="AI16" s="18"/>
      <c r="AJ16" s="13"/>
      <c r="AM16" s="30">
        <v>12</v>
      </c>
      <c r="AN16" s="27" t="str">
        <f t="shared" si="6"/>
        <v>NÃO</v>
      </c>
      <c r="AO16" s="27" t="str">
        <f t="shared" si="7"/>
        <v/>
      </c>
    </row>
    <row r="17" spans="1:41" ht="15.75" customHeight="1" thickBot="1" x14ac:dyDescent="0.3">
      <c r="A17" s="13"/>
      <c r="B17" s="14"/>
      <c r="C17" s="24">
        <v>13</v>
      </c>
      <c r="D17" s="23" t="s">
        <v>92</v>
      </c>
      <c r="E17" s="13"/>
      <c r="F17" s="26" t="str">
        <f>IF(G17&lt;&gt;"",COUNTIF($G$5:G17,G17)&amp;"-"&amp;G17,"")</f>
        <v>13-ARAGUAINA</v>
      </c>
      <c r="G17" s="21" t="s">
        <v>78</v>
      </c>
      <c r="H17" s="21" t="s">
        <v>152</v>
      </c>
      <c r="I17" s="13" t="s">
        <v>385</v>
      </c>
      <c r="J17" s="26" t="str">
        <f>IF(K17&lt;&gt;"",COUNTIF($K$5:K17,K17)&amp;"-"&amp;K17,"")</f>
        <v>1-BABAÇULÂNDIA</v>
      </c>
      <c r="K17" s="22" t="s">
        <v>110</v>
      </c>
      <c r="L17" s="22" t="s">
        <v>111</v>
      </c>
      <c r="M17" s="13" t="s">
        <v>385</v>
      </c>
      <c r="N17" s="26" t="str">
        <f>IF(O17&lt;&gt;"",COUNTIF($O$5:O17,O17)&amp;"-"&amp;O17,"")</f>
        <v>1-ESCOLA MUNICIPAL BENJAMIM DE SOUSA PARENTE</v>
      </c>
      <c r="O17" s="22" t="s">
        <v>111</v>
      </c>
      <c r="P17" s="22" t="s">
        <v>421</v>
      </c>
      <c r="Q17" s="20"/>
      <c r="R17" s="22" t="str">
        <f>IF(T17&lt;&gt;"",COUNTIF($S$5:S17,S17)&amp;"-"&amp;S17,"")</f>
        <v>3-ESCOLA MUNICIPAL JOSE EDIMAR DE BRITO MIRANDA9º ano</v>
      </c>
      <c r="S17" s="22" t="str">
        <f t="shared" si="3"/>
        <v>ESCOLA MUNICIPAL JOSE EDIMAR DE BRITO MIRANDA9º ano</v>
      </c>
      <c r="T17" s="51" t="s">
        <v>434</v>
      </c>
      <c r="U17" s="19" t="s">
        <v>433</v>
      </c>
      <c r="V17" s="52" t="s">
        <v>100</v>
      </c>
      <c r="W17" s="13" t="s">
        <v>385</v>
      </c>
      <c r="X17" s="13">
        <f>GRÁFICOS!D10</f>
        <v>0</v>
      </c>
      <c r="Y17" s="17">
        <f>COUNTIF(AN5:AN22,"&lt;&gt;1")</f>
        <v>18</v>
      </c>
      <c r="Z17" s="13"/>
      <c r="AA17" s="30">
        <v>13</v>
      </c>
      <c r="AB17" s="26">
        <f t="shared" si="4"/>
        <v>1</v>
      </c>
      <c r="AC17" s="26" t="str">
        <f t="shared" si="0"/>
        <v/>
      </c>
      <c r="AD17" s="13" t="s">
        <v>385</v>
      </c>
      <c r="AE17" s="30">
        <v>13</v>
      </c>
      <c r="AF17" s="26">
        <f t="shared" si="1"/>
        <v>1</v>
      </c>
      <c r="AG17" s="26" t="str">
        <f t="shared" si="2"/>
        <v/>
      </c>
      <c r="AH17" s="13" t="s">
        <v>385</v>
      </c>
      <c r="AI17" s="18"/>
      <c r="AJ17" s="13"/>
      <c r="AM17" s="30">
        <v>13</v>
      </c>
      <c r="AN17" s="27" t="str">
        <f t="shared" si="6"/>
        <v>NÃO</v>
      </c>
      <c r="AO17" s="27" t="str">
        <f t="shared" si="7"/>
        <v/>
      </c>
    </row>
    <row r="18" spans="1:41" thickBot="1" x14ac:dyDescent="0.3">
      <c r="A18" s="13"/>
      <c r="B18" s="13"/>
      <c r="C18" s="13"/>
      <c r="D18"/>
      <c r="E18" s="13"/>
      <c r="F18" s="26" t="str">
        <f>IF(G18&lt;&gt;"",COUNTIF($G$5:G18,G18)&amp;"-"&amp;G18,"")</f>
        <v>14-ARAGUAINA</v>
      </c>
      <c r="G18" s="21" t="s">
        <v>78</v>
      </c>
      <c r="H18" s="21" t="s">
        <v>158</v>
      </c>
      <c r="I18" s="13" t="s">
        <v>385</v>
      </c>
      <c r="J18" s="26" t="str">
        <f>IF(K18&lt;&gt;"",COUNTIF($K$5:K18,K18)&amp;"-"&amp;K18,"")</f>
        <v>2-BABAÇULÂNDIA</v>
      </c>
      <c r="K18" s="22" t="s">
        <v>110</v>
      </c>
      <c r="L18" s="22" t="s">
        <v>112</v>
      </c>
      <c r="M18" s="13" t="s">
        <v>385</v>
      </c>
      <c r="N18" s="26" t="str">
        <f>IF(O18&lt;&gt;"",COUNTIF($O$5:O18,O18)&amp;"-"&amp;O18,"")</f>
        <v>1-ESCOLA MUNICIPAL JOSE BONIFACIO</v>
      </c>
      <c r="O18" s="22" t="s">
        <v>112</v>
      </c>
      <c r="P18" s="22" t="s">
        <v>421</v>
      </c>
      <c r="Q18" s="20"/>
      <c r="R18" s="22" t="str">
        <f>IF(T18&lt;&gt;"",COUNTIF($S$5:S18,S18)&amp;"-"&amp;S18,"")</f>
        <v>1-ESCOLA MUNICIPAL VEREADOR ADRIANO MARTINS BRILHANTE9º ano</v>
      </c>
      <c r="S18" s="22" t="str">
        <f t="shared" si="3"/>
        <v>ESCOLA MUNICIPAL VEREADOR ADRIANO MARTINS BRILHANTE9º ano</v>
      </c>
      <c r="T18" s="51" t="s">
        <v>422</v>
      </c>
      <c r="U18" s="19" t="s">
        <v>433</v>
      </c>
      <c r="V18" s="52" t="s">
        <v>87</v>
      </c>
      <c r="W18" s="13" t="s">
        <v>385</v>
      </c>
      <c r="X18" s="13"/>
      <c r="Y18" s="13"/>
      <c r="Z18" s="13"/>
      <c r="AA18" s="30">
        <v>14</v>
      </c>
      <c r="AB18" s="26">
        <f t="shared" si="4"/>
        <v>1</v>
      </c>
      <c r="AC18" s="26" t="str">
        <f t="shared" si="0"/>
        <v/>
      </c>
      <c r="AD18" s="13" t="s">
        <v>385</v>
      </c>
      <c r="AE18" s="30">
        <v>14</v>
      </c>
      <c r="AF18" s="26">
        <f t="shared" si="1"/>
        <v>1</v>
      </c>
      <c r="AG18" s="26" t="str">
        <f t="shared" si="2"/>
        <v/>
      </c>
      <c r="AH18" s="13" t="s">
        <v>385</v>
      </c>
      <c r="AI18" s="18"/>
      <c r="AJ18" s="13"/>
      <c r="AM18" s="30">
        <v>14</v>
      </c>
      <c r="AN18" s="27" t="str">
        <f t="shared" si="6"/>
        <v>NÃO</v>
      </c>
      <c r="AO18" s="27" t="str">
        <f t="shared" si="7"/>
        <v/>
      </c>
    </row>
    <row r="19" spans="1:41" thickBot="1" x14ac:dyDescent="0.3">
      <c r="A19" s="13"/>
      <c r="B19" s="13"/>
      <c r="C19" s="13"/>
      <c r="D19"/>
      <c r="E19" s="13"/>
      <c r="F19" s="26" t="str">
        <f>IF(G19&lt;&gt;"",COUNTIF($G$5:G19,G19)&amp;"-"&amp;G19,"")</f>
        <v>1-ARAGUATINS</v>
      </c>
      <c r="G19" s="21" t="s">
        <v>166</v>
      </c>
      <c r="H19" s="21" t="s">
        <v>166</v>
      </c>
      <c r="I19" s="13" t="s">
        <v>385</v>
      </c>
      <c r="J19" s="26" t="str">
        <f>IF(K19&lt;&gt;"",COUNTIF($K$5:K19,K19)&amp;"-"&amp;K19,"")</f>
        <v>3-BABAÇULÂNDIA</v>
      </c>
      <c r="K19" s="22" t="s">
        <v>110</v>
      </c>
      <c r="L19" s="22" t="s">
        <v>113</v>
      </c>
      <c r="M19" s="13" t="s">
        <v>385</v>
      </c>
      <c r="N19" s="26" t="str">
        <f>IF(O19&lt;&gt;"",COUNTIF($O$5:O19,O19)&amp;"-"&amp;O19,"")</f>
        <v>1-ESCOLA MUNICIPAL POETA JOSE GOMES SOBRINHO</v>
      </c>
      <c r="O19" s="22" t="s">
        <v>113</v>
      </c>
      <c r="P19" s="22" t="s">
        <v>421</v>
      </c>
      <c r="Q19" s="20"/>
      <c r="R19" s="22" t="str">
        <f>IF(T19&lt;&gt;"",COUNTIF($S$5:S19,S19)&amp;"-"&amp;S19,"")</f>
        <v>1-ESC MUNICIPAL RUI BARBOSA9º ano</v>
      </c>
      <c r="S19" s="22" t="str">
        <f t="shared" si="3"/>
        <v>ESC MUNICIPAL RUI BARBOSA9º ano</v>
      </c>
      <c r="T19" s="51" t="s">
        <v>399</v>
      </c>
      <c r="U19" s="19" t="s">
        <v>433</v>
      </c>
      <c r="V19" s="52" t="s">
        <v>95</v>
      </c>
      <c r="W19" s="13" t="s">
        <v>385</v>
      </c>
      <c r="X19" s="13"/>
      <c r="Y19" s="13"/>
      <c r="Z19" s="13"/>
      <c r="AA19" s="30">
        <v>15</v>
      </c>
      <c r="AB19" s="26">
        <f t="shared" si="4"/>
        <v>1</v>
      </c>
      <c r="AC19" s="26" t="str">
        <f t="shared" si="0"/>
        <v/>
      </c>
      <c r="AD19" s="13" t="s">
        <v>385</v>
      </c>
      <c r="AE19" s="30">
        <v>15</v>
      </c>
      <c r="AF19" s="26">
        <f t="shared" si="1"/>
        <v>1</v>
      </c>
      <c r="AG19" s="26" t="str">
        <f t="shared" si="2"/>
        <v/>
      </c>
      <c r="AH19" s="13" t="s">
        <v>385</v>
      </c>
      <c r="AI19" s="18"/>
      <c r="AJ19" s="13"/>
      <c r="AM19" s="30">
        <v>15</v>
      </c>
      <c r="AN19" s="27" t="str">
        <f t="shared" si="6"/>
        <v>NÃO</v>
      </c>
      <c r="AO19" s="27" t="str">
        <f t="shared" si="7"/>
        <v/>
      </c>
    </row>
    <row r="20" spans="1:41" thickBot="1" x14ac:dyDescent="0.3">
      <c r="A20" s="13"/>
      <c r="B20" s="13"/>
      <c r="C20" s="13"/>
      <c r="D20"/>
      <c r="E20" s="13"/>
      <c r="F20" s="26" t="str">
        <f>IF(G20&lt;&gt;"",COUNTIF($G$5:G20,G20)&amp;"-"&amp;G20,"")</f>
        <v>2-ARAGUATINS</v>
      </c>
      <c r="G20" s="21" t="s">
        <v>166</v>
      </c>
      <c r="H20" s="21" t="s">
        <v>173</v>
      </c>
      <c r="I20" s="13" t="s">
        <v>385</v>
      </c>
      <c r="J20" s="26" t="str">
        <f>IF(K20&lt;&gt;"",COUNTIF($K$5:K20,K20)&amp;"-"&amp;K20,"")</f>
        <v>4-BABAÇULÂNDIA</v>
      </c>
      <c r="K20" s="22" t="s">
        <v>110</v>
      </c>
      <c r="L20" s="22" t="s">
        <v>115</v>
      </c>
      <c r="M20" s="13" t="s">
        <v>385</v>
      </c>
      <c r="N20" s="26" t="str">
        <f>IF(O20&lt;&gt;"",COUNTIF($O$5:O20,O20)&amp;"-"&amp;O20,"")</f>
        <v>1-ESCOLA MUNICIPAL SANTA PAZ</v>
      </c>
      <c r="O20" s="22" t="s">
        <v>115</v>
      </c>
      <c r="P20" s="22" t="s">
        <v>421</v>
      </c>
      <c r="Q20" s="20"/>
      <c r="R20" s="22" t="str">
        <f>IF(T20&lt;&gt;"",COUNTIF($S$5:S20,S20)&amp;"-"&amp;S20,"")</f>
        <v>1-ESCOLA MUNICIPAL 1º DE JUNHO9º ano</v>
      </c>
      <c r="S20" s="22" t="str">
        <f t="shared" si="3"/>
        <v>ESCOLA MUNICIPAL 1º DE JUNHO9º ano</v>
      </c>
      <c r="T20" s="51" t="s">
        <v>203</v>
      </c>
      <c r="U20" s="19" t="s">
        <v>433</v>
      </c>
      <c r="V20" s="52" t="s">
        <v>435</v>
      </c>
      <c r="W20" s="13" t="s">
        <v>385</v>
      </c>
      <c r="X20" s="13"/>
      <c r="Y20" s="13"/>
      <c r="Z20" s="13"/>
      <c r="AA20" s="30">
        <v>16</v>
      </c>
      <c r="AB20" s="26">
        <f t="shared" si="4"/>
        <v>1</v>
      </c>
      <c r="AC20" s="26" t="str">
        <f t="shared" si="0"/>
        <v/>
      </c>
      <c r="AD20" s="13" t="s">
        <v>385</v>
      </c>
      <c r="AE20" s="30">
        <v>16</v>
      </c>
      <c r="AF20" s="26">
        <f t="shared" si="1"/>
        <v>1</v>
      </c>
      <c r="AG20" s="26" t="str">
        <f t="shared" si="2"/>
        <v/>
      </c>
      <c r="AH20" s="13" t="s">
        <v>385</v>
      </c>
      <c r="AI20" s="18"/>
      <c r="AJ20" s="13"/>
      <c r="AM20" s="30">
        <v>16</v>
      </c>
      <c r="AN20" s="27" t="str">
        <f t="shared" si="6"/>
        <v>NÃO</v>
      </c>
      <c r="AO20" s="27" t="str">
        <f t="shared" si="7"/>
        <v/>
      </c>
    </row>
    <row r="21" spans="1:41" thickBot="1" x14ac:dyDescent="0.3">
      <c r="A21" s="13"/>
      <c r="B21" s="13"/>
      <c r="C21" s="13"/>
      <c r="D21"/>
      <c r="E21" s="13"/>
      <c r="F21" s="26" t="str">
        <f>IF(G21&lt;&gt;"",COUNTIF($G$5:G21,G21)&amp;"-"&amp;G21,"")</f>
        <v>3-ARAGUATINS</v>
      </c>
      <c r="G21" s="21" t="s">
        <v>166</v>
      </c>
      <c r="H21" s="21" t="s">
        <v>179</v>
      </c>
      <c r="I21" s="13" t="s">
        <v>385</v>
      </c>
      <c r="J21" s="26" t="str">
        <f>IF(K21&lt;&gt;"",COUNTIF($K$5:K21,K21)&amp;"-"&amp;K21,"")</f>
        <v>5-BABAÇULÂNDIA</v>
      </c>
      <c r="K21" s="22" t="s">
        <v>110</v>
      </c>
      <c r="L21" s="22" t="s">
        <v>117</v>
      </c>
      <c r="M21" s="13" t="s">
        <v>385</v>
      </c>
      <c r="N21" s="26" t="str">
        <f>IF(O21&lt;&gt;"",COUNTIF($O$5:O21,O21)&amp;"-"&amp;O21,"")</f>
        <v>1-ESCOLA MUNICIPAL SAO FRANCISCO</v>
      </c>
      <c r="O21" s="22" t="s">
        <v>117</v>
      </c>
      <c r="P21" s="22" t="s">
        <v>421</v>
      </c>
      <c r="Q21" s="20"/>
      <c r="R21" s="22" t="str">
        <f>IF(T21&lt;&gt;"",COUNTIF($S$5:S21,S21)&amp;"-"&amp;S21,"")</f>
        <v>1-ESCOLA MUNICIPAL REDENCAO9º ano</v>
      </c>
      <c r="S21" s="22" t="str">
        <f t="shared" si="3"/>
        <v>ESCOLA MUNICIPAL REDENCAO9º ano</v>
      </c>
      <c r="T21" s="51" t="s">
        <v>200</v>
      </c>
      <c r="U21" s="19" t="s">
        <v>433</v>
      </c>
      <c r="V21" s="52" t="s">
        <v>436</v>
      </c>
      <c r="W21" s="13" t="s">
        <v>385</v>
      </c>
      <c r="X21" s="13"/>
      <c r="Y21" s="13"/>
      <c r="Z21" s="13"/>
      <c r="AA21" s="30">
        <v>17</v>
      </c>
      <c r="AB21" s="26">
        <f t="shared" si="4"/>
        <v>1</v>
      </c>
      <c r="AC21" s="26" t="str">
        <f t="shared" si="0"/>
        <v/>
      </c>
      <c r="AD21" s="13" t="s">
        <v>385</v>
      </c>
      <c r="AE21" s="30">
        <v>17</v>
      </c>
      <c r="AF21" s="26">
        <f t="shared" si="1"/>
        <v>1</v>
      </c>
      <c r="AG21" s="26" t="str">
        <f t="shared" si="2"/>
        <v/>
      </c>
      <c r="AH21" s="13" t="s">
        <v>385</v>
      </c>
      <c r="AI21" s="18"/>
      <c r="AJ21" s="13"/>
      <c r="AM21" s="30">
        <v>17</v>
      </c>
      <c r="AN21" s="27" t="str">
        <f t="shared" si="6"/>
        <v>NÃO</v>
      </c>
      <c r="AO21" s="27" t="str">
        <f t="shared" si="7"/>
        <v/>
      </c>
    </row>
    <row r="22" spans="1:41" thickBot="1" x14ac:dyDescent="0.3">
      <c r="A22" s="13"/>
      <c r="B22" s="13"/>
      <c r="C22" s="13"/>
      <c r="D22"/>
      <c r="E22" s="13"/>
      <c r="F22" s="26" t="str">
        <f>IF(G22&lt;&gt;"",COUNTIF($G$5:G22,G22)&amp;"-"&amp;G22,"")</f>
        <v>4-ARAGUATINS</v>
      </c>
      <c r="G22" s="21" t="s">
        <v>166</v>
      </c>
      <c r="H22" s="21" t="s">
        <v>185</v>
      </c>
      <c r="I22" s="13" t="s">
        <v>385</v>
      </c>
      <c r="J22" s="26" t="str">
        <f>IF(K22&lt;&gt;"",COUNTIF($K$5:K22,K22)&amp;"-"&amp;K22,"")</f>
        <v>1-CARMOLÂNDIA</v>
      </c>
      <c r="K22" s="22" t="s">
        <v>118</v>
      </c>
      <c r="L22" s="22" t="s">
        <v>119</v>
      </c>
      <c r="M22" s="13" t="s">
        <v>385</v>
      </c>
      <c r="N22" s="26" t="str">
        <f>IF(O22&lt;&gt;"",COUNTIF($O$5:O22,O22)&amp;"-"&amp;O22,"")</f>
        <v>1-ESC MUL MARIO PEDRO DE OLIVEIRA</v>
      </c>
      <c r="O22" s="22" t="s">
        <v>119</v>
      </c>
      <c r="P22" s="22" t="s">
        <v>421</v>
      </c>
      <c r="Q22" s="20"/>
      <c r="R22" s="22" t="str">
        <f>IF(T22&lt;&gt;"",COUNTIF($S$5:S22,S22)&amp;"-"&amp;S22,"")</f>
        <v>1-ESC MUL ALFREDO NASSER9º ano</v>
      </c>
      <c r="S22" s="22" t="str">
        <f t="shared" si="3"/>
        <v>ESC MUL ALFREDO NASSER9º ano</v>
      </c>
      <c r="T22" s="51" t="s">
        <v>193</v>
      </c>
      <c r="U22" s="19" t="s">
        <v>433</v>
      </c>
      <c r="V22" s="52" t="s">
        <v>87</v>
      </c>
      <c r="W22" s="13" t="s">
        <v>385</v>
      </c>
      <c r="X22" s="13"/>
      <c r="Y22" s="13"/>
      <c r="Z22" s="13"/>
      <c r="AA22" s="30">
        <v>18</v>
      </c>
      <c r="AB22" s="26">
        <f t="shared" si="4"/>
        <v>1</v>
      </c>
      <c r="AC22" s="26" t="str">
        <f t="shared" si="0"/>
        <v/>
      </c>
      <c r="AD22" s="13" t="s">
        <v>385</v>
      </c>
      <c r="AE22" s="30">
        <v>18</v>
      </c>
      <c r="AF22" s="26">
        <f t="shared" si="1"/>
        <v>1</v>
      </c>
      <c r="AG22" s="26" t="str">
        <f t="shared" si="2"/>
        <v/>
      </c>
      <c r="AH22" s="13" t="s">
        <v>385</v>
      </c>
      <c r="AI22" s="18"/>
      <c r="AJ22" s="13"/>
      <c r="AM22" s="30">
        <v>18</v>
      </c>
      <c r="AN22" s="27" t="str">
        <f t="shared" si="6"/>
        <v>NÃO</v>
      </c>
      <c r="AO22" s="27" t="str">
        <f t="shared" si="7"/>
        <v/>
      </c>
    </row>
    <row r="23" spans="1:41" thickBot="1" x14ac:dyDescent="0.3">
      <c r="A23" s="13"/>
      <c r="B23" s="13"/>
      <c r="C23" s="13"/>
      <c r="D23"/>
      <c r="E23" s="13"/>
      <c r="F23" s="26" t="str">
        <f>IF(G23&lt;&gt;"",COUNTIF($G$5:G23,G23)&amp;"-"&amp;G23,"")</f>
        <v>5-ARAGUATINS</v>
      </c>
      <c r="G23" s="21" t="s">
        <v>166</v>
      </c>
      <c r="H23" s="21" t="s">
        <v>192</v>
      </c>
      <c r="I23" s="13" t="s">
        <v>385</v>
      </c>
      <c r="J23" s="26" t="str">
        <f>IF(K23&lt;&gt;"",COUNTIF($K$5:K23,K23)&amp;"-"&amp;K23,"")</f>
        <v>1-FILADÉLFIA</v>
      </c>
      <c r="K23" s="22" t="s">
        <v>120</v>
      </c>
      <c r="L23" s="22" t="s">
        <v>121</v>
      </c>
      <c r="M23" s="13" t="s">
        <v>385</v>
      </c>
      <c r="N23" s="26" t="str">
        <f>IF(O23&lt;&gt;"",COUNTIF($O$5:O23,O23)&amp;"-"&amp;O23,"")</f>
        <v>1-ESC MUL PERPETUO SOCORRO</v>
      </c>
      <c r="O23" s="22" t="s">
        <v>121</v>
      </c>
      <c r="P23" s="22" t="s">
        <v>421</v>
      </c>
      <c r="Q23" s="20"/>
      <c r="R23" s="22" t="str">
        <f>IF(T23&lt;&gt;"",COUNTIF($S$5:S23,S23)&amp;"-"&amp;S23,"")</f>
        <v>1-ESCOLA MUNICIPAL OSVALDO REIS9º ano</v>
      </c>
      <c r="S23" s="22" t="str">
        <f t="shared" si="3"/>
        <v>ESCOLA MUNICIPAL OSVALDO REIS9º ano</v>
      </c>
      <c r="T23" s="51" t="s">
        <v>184</v>
      </c>
      <c r="U23" s="19" t="s">
        <v>433</v>
      </c>
      <c r="V23" s="52" t="s">
        <v>437</v>
      </c>
      <c r="W23" s="13" t="s">
        <v>385</v>
      </c>
      <c r="X23" s="13"/>
      <c r="Y23" s="13"/>
      <c r="Z23" s="13"/>
      <c r="AA23" s="30">
        <v>19</v>
      </c>
      <c r="AB23" s="26">
        <f t="shared" si="4"/>
        <v>1</v>
      </c>
      <c r="AC23" s="26" t="str">
        <f t="shared" si="0"/>
        <v/>
      </c>
      <c r="AD23" s="13"/>
      <c r="AE23" s="30">
        <v>19</v>
      </c>
      <c r="AF23" s="26">
        <f t="shared" si="1"/>
        <v>1</v>
      </c>
      <c r="AG23" s="26" t="str">
        <f t="shared" si="2"/>
        <v/>
      </c>
      <c r="AH23" s="13" t="s">
        <v>385</v>
      </c>
      <c r="AI23" s="13"/>
      <c r="AJ23" s="13"/>
      <c r="AM23" s="18"/>
    </row>
    <row r="24" spans="1:41" thickBot="1" x14ac:dyDescent="0.3">
      <c r="A24" s="13"/>
      <c r="B24" s="13"/>
      <c r="C24" s="13"/>
      <c r="D24"/>
      <c r="E24" s="13"/>
      <c r="F24" s="26" t="str">
        <f>IF(G24&lt;&gt;"",COUNTIF($G$5:G24,G24)&amp;"-"&amp;G24,"")</f>
        <v>6-ARAGUATINS</v>
      </c>
      <c r="G24" s="21" t="s">
        <v>166</v>
      </c>
      <c r="H24" s="21" t="s">
        <v>201</v>
      </c>
      <c r="I24" s="13" t="s">
        <v>385</v>
      </c>
      <c r="J24" s="26" t="str">
        <f>IF(K24&lt;&gt;"",COUNTIF($K$5:K24,K24)&amp;"-"&amp;K24,"")</f>
        <v>2-FILADÉLFIA</v>
      </c>
      <c r="K24" s="22" t="s">
        <v>120</v>
      </c>
      <c r="L24" s="22" t="s">
        <v>122</v>
      </c>
      <c r="M24" s="13" t="s">
        <v>385</v>
      </c>
      <c r="N24" s="26" t="str">
        <f>IF(O24&lt;&gt;"",COUNTIF($O$5:O24,O24)&amp;"-"&amp;O24,"")</f>
        <v>1-GRUPO ESCOLAR DONA MAURA LEAL VALADARES</v>
      </c>
      <c r="O24" s="22" t="s">
        <v>122</v>
      </c>
      <c r="P24" s="22" t="s">
        <v>421</v>
      </c>
      <c r="Q24" s="20"/>
      <c r="R24" s="22" t="str">
        <f>IF(T24&lt;&gt;"",COUNTIF($S$5:S24,S24)&amp;"-"&amp;S24,"")</f>
        <v>1-ESC MUL PADRE IRTON9º ano</v>
      </c>
      <c r="S24" s="22" t="str">
        <f t="shared" si="3"/>
        <v>ESC MUL PADRE IRTON9º ano</v>
      </c>
      <c r="T24" s="51" t="s">
        <v>181</v>
      </c>
      <c r="U24" s="19" t="s">
        <v>433</v>
      </c>
      <c r="V24" s="52" t="s">
        <v>100</v>
      </c>
      <c r="W24" s="13" t="s">
        <v>385</v>
      </c>
      <c r="X24" s="13"/>
      <c r="Y24" s="13"/>
      <c r="Z24" s="13"/>
      <c r="AA24" s="13"/>
      <c r="AB24" s="13"/>
      <c r="AC24" s="13"/>
      <c r="AD24" s="13"/>
      <c r="AE24" s="30">
        <v>20</v>
      </c>
      <c r="AF24" s="26">
        <f t="shared" si="1"/>
        <v>1</v>
      </c>
      <c r="AG24" s="26" t="str">
        <f t="shared" si="2"/>
        <v/>
      </c>
      <c r="AH24" s="13" t="s">
        <v>385</v>
      </c>
      <c r="AI24" s="13"/>
      <c r="AJ24" s="13"/>
      <c r="AM24" s="18"/>
    </row>
    <row r="25" spans="1:41" thickBot="1" x14ac:dyDescent="0.3">
      <c r="A25" s="13"/>
      <c r="B25" s="13"/>
      <c r="C25" s="13"/>
      <c r="D25"/>
      <c r="E25" s="13"/>
      <c r="F25" s="26" t="str">
        <f>IF(G25&lt;&gt;"",COUNTIF($G$5:G25,G25)&amp;"-"&amp;G25,"")</f>
        <v>7-ARAGUATINS</v>
      </c>
      <c r="G25" s="21" t="s">
        <v>166</v>
      </c>
      <c r="H25" s="21" t="s">
        <v>204</v>
      </c>
      <c r="I25" s="13" t="s">
        <v>385</v>
      </c>
      <c r="J25" s="26" t="str">
        <f>IF(K25&lt;&gt;"",COUNTIF($K$5:K25,K25)&amp;"-"&amp;K25,"")</f>
        <v>1-GOIATINS</v>
      </c>
      <c r="K25" s="22" t="s">
        <v>125</v>
      </c>
      <c r="L25" s="22" t="s">
        <v>126</v>
      </c>
      <c r="M25" s="13" t="s">
        <v>385</v>
      </c>
      <c r="N25" s="26" t="str">
        <f>IF(O25&lt;&gt;"",COUNTIF($O$5:O25,O25)&amp;"-"&amp;O25,"")</f>
        <v>1-ESC MUL GREGORIO DE ASSIS</v>
      </c>
      <c r="O25" s="22" t="s">
        <v>126</v>
      </c>
      <c r="P25" s="22" t="s">
        <v>421</v>
      </c>
      <c r="Q25" s="20"/>
      <c r="R25" s="22" t="str">
        <f>IF(T25&lt;&gt;"",COUNTIF($S$5:S25,S25)&amp;"-"&amp;S25,"")</f>
        <v>1-ESC MUL DAMIANA9º ano</v>
      </c>
      <c r="S25" s="22" t="str">
        <f t="shared" si="3"/>
        <v>ESC MUL DAMIANA9º ano</v>
      </c>
      <c r="T25" s="51" t="s">
        <v>411</v>
      </c>
      <c r="U25" s="19" t="s">
        <v>433</v>
      </c>
      <c r="V25" s="52" t="s">
        <v>100</v>
      </c>
      <c r="W25" s="13" t="s">
        <v>385</v>
      </c>
      <c r="AB25" s="13"/>
      <c r="AC25" s="13"/>
      <c r="AD25" s="13"/>
      <c r="AE25" s="30">
        <v>21</v>
      </c>
      <c r="AF25" s="26">
        <f t="shared" si="1"/>
        <v>1</v>
      </c>
      <c r="AG25" s="26" t="str">
        <f t="shared" si="2"/>
        <v/>
      </c>
      <c r="AH25" s="13" t="s">
        <v>385</v>
      </c>
      <c r="AM25" s="18"/>
    </row>
    <row r="26" spans="1:41" thickBot="1" x14ac:dyDescent="0.3">
      <c r="A26" s="13"/>
      <c r="B26" s="13"/>
      <c r="C26" s="13"/>
      <c r="D26"/>
      <c r="E26" s="13"/>
      <c r="F26" s="26" t="str">
        <f>IF(G26&lt;&gt;"",COUNTIF($G$5:G26,G26)&amp;"-"&amp;G26,"")</f>
        <v>8-ARAGUATINS</v>
      </c>
      <c r="G26" s="21" t="s">
        <v>166</v>
      </c>
      <c r="H26" s="21" t="s">
        <v>209</v>
      </c>
      <c r="I26" s="13" t="s">
        <v>385</v>
      </c>
      <c r="J26" s="26" t="str">
        <f>IF(K26&lt;&gt;"",COUNTIF($K$5:K26,K26)&amp;"-"&amp;K26,"")</f>
        <v>2-GOIATINS</v>
      </c>
      <c r="K26" s="22" t="s">
        <v>125</v>
      </c>
      <c r="L26" s="22" t="s">
        <v>127</v>
      </c>
      <c r="M26" s="13" t="s">
        <v>385</v>
      </c>
      <c r="N26" s="26" t="str">
        <f>IF(O26&lt;&gt;"",COUNTIF($O$5:O26,O26)&amp;"-"&amp;O26,"")</f>
        <v>1-ESC MUL HONORATO JOSE DA CRUZ</v>
      </c>
      <c r="O26" s="22" t="s">
        <v>127</v>
      </c>
      <c r="P26" s="22" t="s">
        <v>421</v>
      </c>
      <c r="Q26" s="20"/>
      <c r="R26" s="22" t="str">
        <f>IF(T26&lt;&gt;"",COUNTIF($S$5:S26,S26)&amp;"-"&amp;S26,"")</f>
        <v>1-ESC MUL LIMOEIRO9º ano</v>
      </c>
      <c r="S26" s="22" t="str">
        <f t="shared" si="3"/>
        <v>ESC MUL LIMOEIRO9º ano</v>
      </c>
      <c r="T26" s="51" t="s">
        <v>412</v>
      </c>
      <c r="U26" s="19" t="s">
        <v>433</v>
      </c>
      <c r="V26" s="52" t="s">
        <v>100</v>
      </c>
      <c r="W26" s="13" t="s">
        <v>385</v>
      </c>
      <c r="AB26" s="13"/>
      <c r="AC26" s="13"/>
      <c r="AD26" s="13"/>
      <c r="AE26" s="30">
        <v>22</v>
      </c>
      <c r="AF26" s="26">
        <f t="shared" si="1"/>
        <v>1</v>
      </c>
      <c r="AG26" s="26" t="str">
        <f t="shared" si="2"/>
        <v/>
      </c>
      <c r="AH26" s="13" t="s">
        <v>385</v>
      </c>
      <c r="AI26" s="13"/>
      <c r="AJ26" s="13"/>
      <c r="AM26" s="18"/>
    </row>
    <row r="27" spans="1:41" thickBot="1" x14ac:dyDescent="0.3">
      <c r="A27" s="13"/>
      <c r="B27" s="13"/>
      <c r="C27" s="13"/>
      <c r="D27"/>
      <c r="E27" s="13"/>
      <c r="F27" s="26" t="str">
        <f>IF(G27&lt;&gt;"",COUNTIF($G$5:G27,G27)&amp;"-"&amp;G27,"")</f>
        <v>9-ARAGUATINS</v>
      </c>
      <c r="G27" s="21" t="s">
        <v>166</v>
      </c>
      <c r="H27" s="21" t="s">
        <v>213</v>
      </c>
      <c r="I27" s="13" t="s">
        <v>385</v>
      </c>
      <c r="J27" s="26" t="str">
        <f>IF(K27&lt;&gt;"",COUNTIF($K$5:K27,K27)&amp;"-"&amp;K27,"")</f>
        <v>3-GOIATINS</v>
      </c>
      <c r="K27" s="22" t="s">
        <v>125</v>
      </c>
      <c r="L27" s="22" t="s">
        <v>128</v>
      </c>
      <c r="M27" s="13" t="s">
        <v>385</v>
      </c>
      <c r="N27" s="26" t="str">
        <f>IF(O27&lt;&gt;"",COUNTIF($O$5:O27,O27)&amp;"-"&amp;O27,"")</f>
        <v>1-ESC MUL JOSE DE CARVALHO</v>
      </c>
      <c r="O27" s="22" t="s">
        <v>128</v>
      </c>
      <c r="P27" s="22" t="s">
        <v>421</v>
      </c>
      <c r="Q27" s="20"/>
      <c r="R27" s="22" t="str">
        <f>IF(T27&lt;&gt;"",COUNTIF($S$5:S27,S27)&amp;"-"&amp;S27,"")</f>
        <v>1-ESC MUN JUVENCIA URCINO DE SANTANA9º ano</v>
      </c>
      <c r="S27" s="22" t="str">
        <f t="shared" si="3"/>
        <v>ESC MUN JUVENCIA URCINO DE SANTANA9º ano</v>
      </c>
      <c r="T27" s="51" t="s">
        <v>438</v>
      </c>
      <c r="U27" s="19" t="s">
        <v>433</v>
      </c>
      <c r="V27" s="52" t="s">
        <v>439</v>
      </c>
      <c r="W27" s="13" t="s">
        <v>385</v>
      </c>
      <c r="AB27" s="13"/>
      <c r="AC27" s="13"/>
      <c r="AD27" s="13"/>
      <c r="AE27" s="30">
        <v>23</v>
      </c>
      <c r="AF27" s="26">
        <f t="shared" si="1"/>
        <v>1</v>
      </c>
      <c r="AG27" s="26" t="str">
        <f t="shared" si="2"/>
        <v/>
      </c>
      <c r="AH27" s="13" t="s">
        <v>385</v>
      </c>
      <c r="AI27" s="13"/>
      <c r="AJ27" s="13"/>
      <c r="AM27" s="18"/>
    </row>
    <row r="28" spans="1:41" thickBot="1" x14ac:dyDescent="0.3">
      <c r="A28" s="13"/>
      <c r="B28" s="13"/>
      <c r="C28" s="13"/>
      <c r="D28"/>
      <c r="E28" s="13"/>
      <c r="F28" s="26" t="str">
        <f>IF(G28&lt;&gt;"",COUNTIF($G$5:G28,G28)&amp;"-"&amp;G28,"")</f>
        <v>10-ARAGUATINS</v>
      </c>
      <c r="G28" s="21" t="s">
        <v>166</v>
      </c>
      <c r="H28" s="21" t="s">
        <v>215</v>
      </c>
      <c r="I28" s="13" t="s">
        <v>385</v>
      </c>
      <c r="J28" s="26" t="str">
        <f>IF(K28&lt;&gt;"",COUNTIF($K$5:K28,K28)&amp;"-"&amp;K28,"")</f>
        <v>4-GOIATINS</v>
      </c>
      <c r="K28" s="22" t="s">
        <v>125</v>
      </c>
      <c r="L28" s="23" t="s">
        <v>393</v>
      </c>
      <c r="M28" s="13" t="s">
        <v>385</v>
      </c>
      <c r="N28" s="26" t="str">
        <f>IF(O28&lt;&gt;"",COUNTIF($O$5:O28,O28)&amp;"-"&amp;O28,"")</f>
        <v>1-ESC MUL MAURICIO DE ANDRADE</v>
      </c>
      <c r="O28" s="22" t="s">
        <v>393</v>
      </c>
      <c r="P28" s="22" t="s">
        <v>421</v>
      </c>
      <c r="Q28" s="20"/>
      <c r="R28" s="22" t="str">
        <f>IF(T28&lt;&gt;"",COUNTIF($S$5:S28,S28)&amp;"-"&amp;S28,"")</f>
        <v>1-ESC MUN JOSE DE ALMEIDA9º ano</v>
      </c>
      <c r="S28" s="22" t="str">
        <f t="shared" si="3"/>
        <v>ESC MUN JOSE DE ALMEIDA9º ano</v>
      </c>
      <c r="T28" s="51" t="s">
        <v>440</v>
      </c>
      <c r="U28" s="19" t="s">
        <v>433</v>
      </c>
      <c r="V28" s="52" t="s">
        <v>439</v>
      </c>
      <c r="W28" s="13" t="s">
        <v>385</v>
      </c>
      <c r="AB28" s="13"/>
      <c r="AC28" s="13"/>
      <c r="AD28" s="13"/>
      <c r="AE28" s="30">
        <v>24</v>
      </c>
      <c r="AF28" s="26">
        <f t="shared" si="1"/>
        <v>1</v>
      </c>
      <c r="AG28" s="26" t="str">
        <f t="shared" si="2"/>
        <v/>
      </c>
      <c r="AH28" s="13" t="s">
        <v>385</v>
      </c>
      <c r="AI28" s="13"/>
      <c r="AJ28" s="13"/>
      <c r="AM28" s="18"/>
    </row>
    <row r="29" spans="1:41" thickBot="1" x14ac:dyDescent="0.3">
      <c r="A29" s="13"/>
      <c r="B29" s="13"/>
      <c r="C29" s="13"/>
      <c r="D29"/>
      <c r="E29" s="13"/>
      <c r="F29" s="26" t="str">
        <f>IF(G29&lt;&gt;"",COUNTIF($G$5:G29,G29)&amp;"-"&amp;G29,"")</f>
        <v>1-ARRAIAS</v>
      </c>
      <c r="G29" s="21" t="s">
        <v>224</v>
      </c>
      <c r="H29" s="21" t="s">
        <v>224</v>
      </c>
      <c r="I29" s="13" t="s">
        <v>385</v>
      </c>
      <c r="J29" s="26" t="str">
        <f>IF(K29&lt;&gt;"",COUNTIF($K$5:K29,K29)&amp;"-"&amp;K29,"")</f>
        <v>5-GOIATINS</v>
      </c>
      <c r="K29" s="22" t="s">
        <v>125</v>
      </c>
      <c r="L29" s="23" t="s">
        <v>129</v>
      </c>
      <c r="M29" s="13" t="s">
        <v>385</v>
      </c>
      <c r="N29" s="26" t="str">
        <f>IF(O29&lt;&gt;"",COUNTIF($O$5:O29,O29)&amp;"-"&amp;O29,"")</f>
        <v>1-ESC MUL PROF ALFREDO NASSER</v>
      </c>
      <c r="O29" s="22" t="s">
        <v>129</v>
      </c>
      <c r="P29" s="22" t="s">
        <v>421</v>
      </c>
      <c r="Q29" s="20"/>
      <c r="R29" s="22" t="str">
        <f>IF(T29&lt;&gt;"",COUNTIF($S$5:S29,S29)&amp;"-"&amp;S29,"")</f>
        <v>1-ESCOLA MUNICIPAL VARJAO9º ano</v>
      </c>
      <c r="S29" s="22" t="str">
        <f t="shared" si="3"/>
        <v>ESCOLA MUNICIPAL VARJAO9º ano</v>
      </c>
      <c r="T29" s="51" t="s">
        <v>441</v>
      </c>
      <c r="U29" s="19" t="s">
        <v>433</v>
      </c>
      <c r="V29" s="52" t="s">
        <v>87</v>
      </c>
      <c r="W29" s="13" t="s">
        <v>385</v>
      </c>
      <c r="X29" s="13"/>
      <c r="Y29" s="13"/>
      <c r="Z29" s="13"/>
      <c r="AA29" s="13"/>
      <c r="AB29" s="13"/>
      <c r="AC29" s="13"/>
      <c r="AD29" s="13"/>
      <c r="AE29" s="30">
        <v>25</v>
      </c>
      <c r="AF29" s="26">
        <f t="shared" si="1"/>
        <v>1</v>
      </c>
      <c r="AG29" s="26" t="str">
        <f t="shared" si="2"/>
        <v/>
      </c>
      <c r="AH29" s="13" t="s">
        <v>385</v>
      </c>
      <c r="AI29" s="13"/>
      <c r="AJ29" s="13"/>
      <c r="AM29" s="18"/>
    </row>
    <row r="30" spans="1:41" thickBot="1" x14ac:dyDescent="0.3">
      <c r="A30" s="13"/>
      <c r="B30" s="13"/>
      <c r="C30" s="13"/>
      <c r="D30"/>
      <c r="E30" s="13"/>
      <c r="F30" s="26" t="str">
        <f>IF(G30&lt;&gt;"",COUNTIF($G$5:G30,G30)&amp;"-"&amp;G30,"")</f>
        <v>2-ARRAIAS</v>
      </c>
      <c r="G30" s="21" t="s">
        <v>224</v>
      </c>
      <c r="H30" s="21" t="s">
        <v>232</v>
      </c>
      <c r="I30" s="13" t="s">
        <v>385</v>
      </c>
      <c r="J30" s="26" t="str">
        <f>IF(K30&lt;&gt;"",COUNTIF($K$5:K30,K30)&amp;"-"&amp;K30,"")</f>
        <v>6-GOIATINS</v>
      </c>
      <c r="K30" s="22" t="s">
        <v>125</v>
      </c>
      <c r="L30" s="22" t="s">
        <v>131</v>
      </c>
      <c r="M30" s="13" t="s">
        <v>385</v>
      </c>
      <c r="N30" s="26" t="str">
        <f>IF(O30&lt;&gt;"",COUNTIF($O$5:O30,O30)&amp;"-"&amp;O30,"")</f>
        <v>1-ESC MUNICIPAL JOSE SANTANA CAVALCANTE DA LUZ</v>
      </c>
      <c r="O30" s="22" t="s">
        <v>131</v>
      </c>
      <c r="P30" s="22" t="s">
        <v>421</v>
      </c>
      <c r="Q30" s="20"/>
      <c r="R30" s="22" t="str">
        <f>IF(T30&lt;&gt;"",COUNTIF($S$5:S30,S30)&amp;"-"&amp;S30,"")</f>
        <v>1-ESCOLA MUNICIPAL FELIPE BATISTA DOS SANTOS9º ano</v>
      </c>
      <c r="S30" s="22" t="str">
        <f t="shared" si="3"/>
        <v>ESCOLA MUNICIPAL FELIPE BATISTA DOS SANTOS9º ano</v>
      </c>
      <c r="T30" s="51" t="s">
        <v>442</v>
      </c>
      <c r="U30" s="19" t="s">
        <v>433</v>
      </c>
      <c r="V30" s="52" t="s">
        <v>87</v>
      </c>
      <c r="W30" s="13" t="s">
        <v>385</v>
      </c>
      <c r="X30" s="13"/>
      <c r="Y30" s="14"/>
      <c r="Z30" s="14"/>
      <c r="AA30" s="13"/>
      <c r="AB30" s="13"/>
      <c r="AC30" s="13"/>
      <c r="AD30" s="13"/>
      <c r="AE30" s="30">
        <v>26</v>
      </c>
      <c r="AF30" s="26">
        <f t="shared" si="1"/>
        <v>1</v>
      </c>
      <c r="AG30" s="26" t="str">
        <f t="shared" si="2"/>
        <v/>
      </c>
      <c r="AH30" s="13" t="s">
        <v>385</v>
      </c>
      <c r="AI30" s="13"/>
      <c r="AJ30" s="13"/>
      <c r="AM30" s="18"/>
    </row>
    <row r="31" spans="1:41" thickBot="1" x14ac:dyDescent="0.3">
      <c r="A31" s="13"/>
      <c r="B31" s="13"/>
      <c r="C31" s="13"/>
      <c r="D31"/>
      <c r="E31" s="13"/>
      <c r="F31" s="26" t="str">
        <f>IF(G31&lt;&gt;"",COUNTIF($G$5:G31,G31)&amp;"-"&amp;G31,"")</f>
        <v>3-ARRAIAS</v>
      </c>
      <c r="G31" s="21" t="s">
        <v>224</v>
      </c>
      <c r="H31" s="21" t="s">
        <v>234</v>
      </c>
      <c r="I31" s="13" t="s">
        <v>385</v>
      </c>
      <c r="J31" s="26" t="str">
        <f>IF(K31&lt;&gt;"",COUNTIF($K$5:K31,K31)&amp;"-"&amp;K31,"")</f>
        <v>7-GOIATINS</v>
      </c>
      <c r="K31" s="22" t="s">
        <v>125</v>
      </c>
      <c r="L31" s="22" t="s">
        <v>132</v>
      </c>
      <c r="M31" s="13" t="s">
        <v>385</v>
      </c>
      <c r="N31" s="26" t="str">
        <f>IF(O31&lt;&gt;"",COUNTIF($O$5:O31,O31)&amp;"-"&amp;O31,"")</f>
        <v>1-ESCOLA MUNICIPAL JOAO LEMES DUARTE</v>
      </c>
      <c r="O31" s="22" t="s">
        <v>132</v>
      </c>
      <c r="P31" s="22" t="s">
        <v>421</v>
      </c>
      <c r="Q31" s="20"/>
      <c r="R31" s="22" t="str">
        <f>IF(T31&lt;&gt;"",COUNTIF($S$5:S31,S31)&amp;"-"&amp;S31,"")</f>
        <v>1-ESCOLA MUNICIPAL DESCOBERTO9º ano</v>
      </c>
      <c r="S31" s="22" t="str">
        <f t="shared" si="3"/>
        <v>ESCOLA MUNICIPAL DESCOBERTO9º ano</v>
      </c>
      <c r="T31" s="51" t="s">
        <v>443</v>
      </c>
      <c r="U31" s="19" t="s">
        <v>433</v>
      </c>
      <c r="V31" s="52" t="s">
        <v>87</v>
      </c>
      <c r="W31" s="13" t="s">
        <v>385</v>
      </c>
      <c r="X31" s="13"/>
      <c r="Y31" s="13"/>
      <c r="Z31" s="13"/>
      <c r="AA31" s="13"/>
      <c r="AB31" s="13"/>
      <c r="AC31" s="13"/>
      <c r="AD31" s="13"/>
      <c r="AE31" s="30">
        <v>27</v>
      </c>
      <c r="AF31" s="26">
        <f t="shared" si="1"/>
        <v>1</v>
      </c>
      <c r="AG31" s="26" t="str">
        <f t="shared" si="2"/>
        <v/>
      </c>
      <c r="AH31" s="13" t="s">
        <v>385</v>
      </c>
      <c r="AI31" s="13"/>
      <c r="AJ31" s="13"/>
      <c r="AK31" s="15" t="s">
        <v>385</v>
      </c>
      <c r="AM31" s="18"/>
    </row>
    <row r="32" spans="1:41" thickBot="1" x14ac:dyDescent="0.3">
      <c r="A32" s="13"/>
      <c r="B32" s="13"/>
      <c r="C32" s="13"/>
      <c r="D32"/>
      <c r="E32" s="13"/>
      <c r="F32" s="26" t="str">
        <f>IF(G32&lt;&gt;"",COUNTIF($G$5:G32,G32)&amp;"-"&amp;G32,"")</f>
        <v>4-ARRAIAS</v>
      </c>
      <c r="G32" s="21" t="s">
        <v>224</v>
      </c>
      <c r="H32" s="21" t="s">
        <v>236</v>
      </c>
      <c r="I32" s="13" t="s">
        <v>385</v>
      </c>
      <c r="J32" s="26" t="str">
        <f>IF(K32&lt;&gt;"",COUNTIF($K$5:K32,K32)&amp;"-"&amp;K32,"")</f>
        <v>8-GOIATINS</v>
      </c>
      <c r="K32" s="22" t="s">
        <v>125</v>
      </c>
      <c r="L32" s="22" t="s">
        <v>133</v>
      </c>
      <c r="M32" s="13" t="s">
        <v>385</v>
      </c>
      <c r="N32" s="26" t="str">
        <f>IF(O32&lt;&gt;"",COUNTIF($O$5:O32,O32)&amp;"-"&amp;O32,"")</f>
        <v>1-ESCOLA MUNICIPAL LUZIA MACHADO FEITOSA</v>
      </c>
      <c r="O32" s="22" t="s">
        <v>133</v>
      </c>
      <c r="P32" s="22" t="s">
        <v>421</v>
      </c>
      <c r="Q32" s="20"/>
      <c r="R32" s="22" t="str">
        <f>IF(T32&lt;&gt;"",COUNTIF($S$5:S32,S32)&amp;"-"&amp;S32,"")</f>
        <v>1-ESCOLA MUNICIPAL OLAVO BILAC9º ano</v>
      </c>
      <c r="S32" s="22" t="str">
        <f t="shared" si="3"/>
        <v>ESCOLA MUNICIPAL OLAVO BILAC9º ano</v>
      </c>
      <c r="T32" s="51" t="s">
        <v>444</v>
      </c>
      <c r="U32" s="19" t="s">
        <v>433</v>
      </c>
      <c r="V32" s="52" t="s">
        <v>445</v>
      </c>
      <c r="W32" s="13" t="s">
        <v>385</v>
      </c>
      <c r="X32" s="13"/>
      <c r="Y32" s="13"/>
      <c r="Z32" s="13"/>
      <c r="AA32" s="13"/>
      <c r="AB32" s="13"/>
      <c r="AC32" s="13"/>
      <c r="AD32" s="13"/>
      <c r="AE32" s="30">
        <v>28</v>
      </c>
      <c r="AF32" s="26">
        <f t="shared" si="1"/>
        <v>1</v>
      </c>
      <c r="AG32" s="26" t="str">
        <f t="shared" si="2"/>
        <v/>
      </c>
      <c r="AH32" s="13" t="s">
        <v>385</v>
      </c>
      <c r="AI32" s="13"/>
      <c r="AJ32" s="13"/>
      <c r="AM32" s="18"/>
    </row>
    <row r="33" spans="1:39" thickBot="1" x14ac:dyDescent="0.3">
      <c r="A33" s="13"/>
      <c r="B33" s="13"/>
      <c r="C33" s="13"/>
      <c r="D33"/>
      <c r="E33" s="13"/>
      <c r="F33" s="26" t="str">
        <f>IF(G33&lt;&gt;"",COUNTIF($G$5:G33,G33)&amp;"-"&amp;G33,"")</f>
        <v>1-COLINAS DO TOCANTINS</v>
      </c>
      <c r="G33" s="21" t="s">
        <v>240</v>
      </c>
      <c r="H33" s="21" t="s">
        <v>241</v>
      </c>
      <c r="I33" s="13" t="s">
        <v>385</v>
      </c>
      <c r="J33" s="26" t="str">
        <f>IF(K33&lt;&gt;"",COUNTIF($K$5:K33,K33)&amp;"-"&amp;K33,"")</f>
        <v>9-GOIATINS</v>
      </c>
      <c r="K33" s="22" t="s">
        <v>125</v>
      </c>
      <c r="L33" s="22" t="s">
        <v>135</v>
      </c>
      <c r="M33" s="13" t="s">
        <v>385</v>
      </c>
      <c r="N33" s="26" t="str">
        <f>IF(O33&lt;&gt;"",COUNTIF($O$5:O33,O33)&amp;"-"&amp;O33,"")</f>
        <v>1-ESCOLA MUNICIPAL PEDRO BENTO DA LUZ</v>
      </c>
      <c r="O33" s="22" t="s">
        <v>135</v>
      </c>
      <c r="P33" s="22" t="s">
        <v>421</v>
      </c>
      <c r="Q33" s="20"/>
      <c r="R33" s="22" t="str">
        <f>IF(T33&lt;&gt;"",COUNTIF($S$5:S33,S33)&amp;"-"&amp;S33,"")</f>
        <v>1-ESCOLA MUNICIPAL DE TEMPO INTEGRAL GETULIO MUNDIM DE OLIVEIRA9º ano</v>
      </c>
      <c r="S33" s="22" t="str">
        <f t="shared" si="3"/>
        <v>ESCOLA MUNICIPAL DE TEMPO INTEGRAL GETULIO MUNDIM DE OLIVEIRA9º ano</v>
      </c>
      <c r="T33" s="51" t="s">
        <v>380</v>
      </c>
      <c r="U33" s="19" t="s">
        <v>433</v>
      </c>
      <c r="V33" s="52" t="s">
        <v>107</v>
      </c>
      <c r="W33" s="13" t="s">
        <v>385</v>
      </c>
      <c r="X33" s="13"/>
      <c r="Y33" s="13"/>
      <c r="Z33" s="13"/>
      <c r="AA33" s="13"/>
      <c r="AB33" s="13"/>
      <c r="AC33" s="13"/>
      <c r="AD33" s="13"/>
      <c r="AE33" s="30">
        <v>29</v>
      </c>
      <c r="AF33" s="26">
        <f t="shared" si="1"/>
        <v>1</v>
      </c>
      <c r="AG33" s="26" t="str">
        <f t="shared" si="2"/>
        <v/>
      </c>
      <c r="AH33" s="13" t="s">
        <v>385</v>
      </c>
      <c r="AI33" s="13"/>
      <c r="AJ33" s="13"/>
      <c r="AM33" s="18"/>
    </row>
    <row r="34" spans="1:39" thickBot="1" x14ac:dyDescent="0.3">
      <c r="A34" s="13"/>
      <c r="B34" s="13"/>
      <c r="C34" s="13"/>
      <c r="D34"/>
      <c r="E34" s="13"/>
      <c r="F34" s="26" t="str">
        <f>IF(G34&lt;&gt;"",COUNTIF($G$5:G34,G34)&amp;"-"&amp;G34,"")</f>
        <v>2-COLINAS DO TOCANTINS</v>
      </c>
      <c r="G34" s="21" t="s">
        <v>240</v>
      </c>
      <c r="H34" s="21" t="s">
        <v>245</v>
      </c>
      <c r="I34" s="13" t="s">
        <v>385</v>
      </c>
      <c r="J34" s="26" t="str">
        <f>IF(K34&lt;&gt;"",COUNTIF($K$5:K34,K34)&amp;"-"&amp;K34,"")</f>
        <v>1-MURICILÂNDIA</v>
      </c>
      <c r="K34" s="22" t="s">
        <v>136</v>
      </c>
      <c r="L34" s="22" t="s">
        <v>394</v>
      </c>
      <c r="M34" s="13" t="s">
        <v>385</v>
      </c>
      <c r="N34" s="26" t="str">
        <f>IF(O34&lt;&gt;"",COUNTIF($O$5:O34,O34)&amp;"-"&amp;O34,"")</f>
        <v>1-ESC MUL AIRTON SENA I</v>
      </c>
      <c r="O34" s="22" t="s">
        <v>394</v>
      </c>
      <c r="P34" s="22" t="s">
        <v>421</v>
      </c>
      <c r="Q34" s="20"/>
      <c r="R34" s="22" t="str">
        <f>IF(T34&lt;&gt;"",COUNTIF($S$5:S34,S34)&amp;"-"&amp;S34,"")</f>
        <v>1-ESCOLA MUNICIPAL NOVA GERACAO9º ano</v>
      </c>
      <c r="S34" s="22" t="str">
        <f t="shared" si="3"/>
        <v>ESCOLA MUNICIPAL NOVA GERACAO9º ano</v>
      </c>
      <c r="T34" s="51" t="s">
        <v>300</v>
      </c>
      <c r="U34" s="19" t="s">
        <v>433</v>
      </c>
      <c r="V34" s="52" t="s">
        <v>87</v>
      </c>
      <c r="W34" s="13" t="s">
        <v>385</v>
      </c>
      <c r="X34" s="13"/>
      <c r="Y34" s="13"/>
      <c r="Z34" s="13"/>
      <c r="AA34" s="13"/>
      <c r="AB34" s="13"/>
      <c r="AC34" s="13"/>
      <c r="AD34" s="13"/>
      <c r="AE34" s="30">
        <v>30</v>
      </c>
      <c r="AF34" s="26">
        <f t="shared" si="1"/>
        <v>1</v>
      </c>
      <c r="AG34" s="26" t="str">
        <f t="shared" si="2"/>
        <v/>
      </c>
      <c r="AH34" s="13" t="s">
        <v>385</v>
      </c>
      <c r="AI34" s="13" t="s">
        <v>385</v>
      </c>
      <c r="AJ34" s="13"/>
      <c r="AM34" s="18"/>
    </row>
    <row r="35" spans="1:39" thickBot="1" x14ac:dyDescent="0.3">
      <c r="A35" s="13"/>
      <c r="B35" s="13"/>
      <c r="C35" s="13"/>
      <c r="D35"/>
      <c r="E35" s="13"/>
      <c r="F35" s="26" t="str">
        <f>IF(G35&lt;&gt;"",COUNTIF($G$5:G35,G35)&amp;"-"&amp;G35,"")</f>
        <v>3-COLINAS DO TOCANTINS</v>
      </c>
      <c r="G35" s="21" t="s">
        <v>240</v>
      </c>
      <c r="H35" s="21" t="s">
        <v>248</v>
      </c>
      <c r="I35" s="13" t="s">
        <v>385</v>
      </c>
      <c r="J35" s="26" t="str">
        <f>IF(K35&lt;&gt;"",COUNTIF($K$5:K35,K35)&amp;"-"&amp;K35,"")</f>
        <v>2-MURICILÂNDIA</v>
      </c>
      <c r="K35" s="22" t="s">
        <v>136</v>
      </c>
      <c r="L35" s="22" t="s">
        <v>137</v>
      </c>
      <c r="M35" s="13" t="s">
        <v>385</v>
      </c>
      <c r="N35" s="26" t="str">
        <f>IF(O35&lt;&gt;"",COUNTIF($O$5:O35,O35)&amp;"-"&amp;O35,"")</f>
        <v>1-ESC MUL CLEMENTE MARZOLA</v>
      </c>
      <c r="O35" s="22" t="s">
        <v>137</v>
      </c>
      <c r="P35" s="22" t="s">
        <v>421</v>
      </c>
      <c r="Q35" s="20"/>
      <c r="R35" s="22" t="str">
        <f>IF(T35&lt;&gt;"",COUNTIF($S$5:S35,S35)&amp;"-"&amp;S35,"")</f>
        <v>1-ESC MUL AURELIO BUARQUE9º ano</v>
      </c>
      <c r="S35" s="22" t="str">
        <f t="shared" si="3"/>
        <v>ESC MUL AURELIO BUARQUE9º ano</v>
      </c>
      <c r="T35" s="51" t="s">
        <v>296</v>
      </c>
      <c r="U35" s="19" t="s">
        <v>433</v>
      </c>
      <c r="V35" s="52" t="s">
        <v>95</v>
      </c>
      <c r="W35" s="13" t="s">
        <v>385</v>
      </c>
      <c r="X35" s="13"/>
      <c r="Y35" s="13"/>
      <c r="Z35" s="13"/>
      <c r="AA35" s="13"/>
      <c r="AB35" s="13"/>
      <c r="AC35" s="13"/>
      <c r="AD35" s="13"/>
      <c r="AE35" s="30">
        <v>31</v>
      </c>
      <c r="AF35" s="26">
        <f t="shared" si="1"/>
        <v>1</v>
      </c>
      <c r="AG35" s="26" t="str">
        <f t="shared" si="2"/>
        <v/>
      </c>
      <c r="AH35" s="13" t="s">
        <v>385</v>
      </c>
      <c r="AI35" s="13" t="s">
        <v>385</v>
      </c>
      <c r="AJ35" s="13"/>
      <c r="AM35" s="18"/>
    </row>
    <row r="36" spans="1:39" thickBot="1" x14ac:dyDescent="0.3">
      <c r="A36" s="13"/>
      <c r="B36" s="13"/>
      <c r="C36" s="13"/>
      <c r="D36"/>
      <c r="E36" s="13"/>
      <c r="F36" s="26" t="str">
        <f>IF(G36&lt;&gt;"",COUNTIF($G$5:G36,G36)&amp;"-"&amp;G36,"")</f>
        <v>4-COLINAS DO TOCANTINS</v>
      </c>
      <c r="G36" s="21" t="s">
        <v>240</v>
      </c>
      <c r="H36" s="21" t="s">
        <v>252</v>
      </c>
      <c r="I36" s="13" t="s">
        <v>385</v>
      </c>
      <c r="J36" s="26" t="str">
        <f>IF(K36&lt;&gt;"",COUNTIF($K$5:K36,K36)&amp;"-"&amp;K36,"")</f>
        <v>3-MURICILÂNDIA</v>
      </c>
      <c r="K36" s="22" t="s">
        <v>136</v>
      </c>
      <c r="L36" s="22" t="s">
        <v>138</v>
      </c>
      <c r="M36" s="13" t="s">
        <v>385</v>
      </c>
      <c r="N36" s="26" t="str">
        <f>IF(O36&lt;&gt;"",COUNTIF($O$5:O36,O36)&amp;"-"&amp;O36,"")</f>
        <v>1-ESC MUL D PEDRO I</v>
      </c>
      <c r="O36" s="22" t="s">
        <v>138</v>
      </c>
      <c r="P36" s="22" t="s">
        <v>421</v>
      </c>
      <c r="Q36" s="20"/>
      <c r="R36" s="22" t="str">
        <f>IF(T36&lt;&gt;"",COUNTIF($S$5:S36,S36)&amp;"-"&amp;S36,"")</f>
        <v>1-ESCOLA MUNICIPAL AMERICA ALVES DE OLIVEIRA9º ano</v>
      </c>
      <c r="S36" s="22" t="str">
        <f t="shared" si="3"/>
        <v>ESCOLA MUNICIPAL AMERICA ALVES DE OLIVEIRA9º ano</v>
      </c>
      <c r="T36" s="51" t="s">
        <v>322</v>
      </c>
      <c r="U36" s="19" t="s">
        <v>433</v>
      </c>
      <c r="V36" s="52" t="s">
        <v>251</v>
      </c>
      <c r="W36" s="13" t="s">
        <v>385</v>
      </c>
      <c r="X36" s="13"/>
      <c r="Y36" s="13"/>
      <c r="Z36" s="13"/>
      <c r="AA36" s="13"/>
      <c r="AB36" s="13"/>
      <c r="AC36" s="13"/>
      <c r="AD36" s="13"/>
      <c r="AE36" s="30">
        <v>32</v>
      </c>
      <c r="AF36" s="26">
        <f t="shared" si="1"/>
        <v>1</v>
      </c>
      <c r="AG36" s="26" t="str">
        <f t="shared" si="2"/>
        <v/>
      </c>
      <c r="AH36" s="13" t="s">
        <v>385</v>
      </c>
      <c r="AI36" s="13" t="s">
        <v>385</v>
      </c>
      <c r="AJ36" s="13"/>
      <c r="AM36" s="18"/>
    </row>
    <row r="37" spans="1:39" thickBot="1" x14ac:dyDescent="0.3">
      <c r="A37" s="13"/>
      <c r="B37" s="13"/>
      <c r="C37" s="13"/>
      <c r="D37"/>
      <c r="E37" s="13"/>
      <c r="F37" s="26" t="str">
        <f>IF(G37&lt;&gt;"",COUNTIF($G$5:G37,G37)&amp;"-"&amp;G37,"")</f>
        <v>5-COLINAS DO TOCANTINS</v>
      </c>
      <c r="G37" s="21" t="s">
        <v>240</v>
      </c>
      <c r="H37" s="21" t="s">
        <v>254</v>
      </c>
      <c r="I37" s="13" t="s">
        <v>385</v>
      </c>
      <c r="J37" s="26" t="str">
        <f>IF(K37&lt;&gt;"",COUNTIF($K$5:K37,K37)&amp;"-"&amp;K37,"")</f>
        <v>4-MURICILÂNDIA</v>
      </c>
      <c r="K37" s="22" t="s">
        <v>136</v>
      </c>
      <c r="L37" s="22" t="s">
        <v>395</v>
      </c>
      <c r="M37" s="13" t="s">
        <v>385</v>
      </c>
      <c r="N37" s="26" t="str">
        <f>IF(O37&lt;&gt;"",COUNTIF($O$5:O37,O37)&amp;"-"&amp;O37,"")</f>
        <v>1-ESC MUL NOVA MURICILANDIA</v>
      </c>
      <c r="O37" s="22" t="s">
        <v>395</v>
      </c>
      <c r="P37" s="22" t="s">
        <v>421</v>
      </c>
      <c r="Q37" s="20"/>
      <c r="R37" s="22" t="str">
        <f>IF(T37&lt;&gt;"",COUNTIF($S$5:S37,S37)&amp;"-"&amp;S37,"")</f>
        <v>1-ESCOLA MUNICIPAL PIRACEMA9º ano</v>
      </c>
      <c r="S37" s="22" t="str">
        <f t="shared" si="3"/>
        <v>ESCOLA MUNICIPAL PIRACEMA9º ano</v>
      </c>
      <c r="T37" s="51" t="s">
        <v>329</v>
      </c>
      <c r="U37" s="19" t="s">
        <v>433</v>
      </c>
      <c r="V37" s="52" t="s">
        <v>446</v>
      </c>
      <c r="W37" s="13" t="s">
        <v>385</v>
      </c>
      <c r="X37" s="13"/>
      <c r="Y37" s="13"/>
      <c r="Z37" s="13"/>
      <c r="AA37" s="13"/>
      <c r="AB37" s="13"/>
      <c r="AC37" s="13"/>
      <c r="AD37" s="13"/>
      <c r="AE37" s="30">
        <v>33</v>
      </c>
      <c r="AF37" s="26">
        <f t="shared" si="1"/>
        <v>1</v>
      </c>
      <c r="AG37" s="26" t="str">
        <f t="shared" si="2"/>
        <v/>
      </c>
      <c r="AH37" s="13" t="s">
        <v>385</v>
      </c>
      <c r="AI37" s="13" t="s">
        <v>385</v>
      </c>
      <c r="AJ37" s="13"/>
    </row>
    <row r="38" spans="1:39" thickBot="1" x14ac:dyDescent="0.3">
      <c r="A38" s="13"/>
      <c r="B38" s="13"/>
      <c r="C38" s="13"/>
      <c r="D38"/>
      <c r="E38" s="13"/>
      <c r="F38" s="26" t="str">
        <f>IF(G38&lt;&gt;"",COUNTIF($G$5:G38,G38)&amp;"-"&amp;G38,"")</f>
        <v>1-DIANOPOLIS</v>
      </c>
      <c r="G38" s="21" t="s">
        <v>258</v>
      </c>
      <c r="H38" s="21" t="s">
        <v>259</v>
      </c>
      <c r="I38" s="13" t="s">
        <v>385</v>
      </c>
      <c r="J38" s="26" t="str">
        <f>IF(K38&lt;&gt;"",COUNTIF($K$5:K38,K38)&amp;"-"&amp;K38,"")</f>
        <v>5-MURICILÂNDIA</v>
      </c>
      <c r="K38" s="22" t="s">
        <v>136</v>
      </c>
      <c r="L38" s="22" t="s">
        <v>139</v>
      </c>
      <c r="M38" s="13" t="s">
        <v>385</v>
      </c>
      <c r="N38" s="26" t="str">
        <f>IF(O38&lt;&gt;"",COUNTIF($O$5:O38,O38)&amp;"-"&amp;O38,"")</f>
        <v>1-NOVA CANAA</v>
      </c>
      <c r="O38" s="22" t="s">
        <v>139</v>
      </c>
      <c r="P38" s="22" t="s">
        <v>421</v>
      </c>
      <c r="Q38" s="20"/>
      <c r="R38" s="22" t="str">
        <f>IF(T38&lt;&gt;"",COUNTIF($S$5:S38,S38)&amp;"-"&amp;S38,"")</f>
        <v>1-ESCOLA MUNICIPAL JOSE BENICIO MARIZ9º ano</v>
      </c>
      <c r="S38" s="22" t="str">
        <f t="shared" si="3"/>
        <v>ESCOLA MUNICIPAL JOSE BENICIO MARIZ9º ano</v>
      </c>
      <c r="T38" s="51" t="s">
        <v>447</v>
      </c>
      <c r="U38" s="19" t="s">
        <v>433</v>
      </c>
      <c r="V38" s="52" t="s">
        <v>439</v>
      </c>
      <c r="W38" s="13" t="s">
        <v>385</v>
      </c>
      <c r="X38" s="13"/>
      <c r="Y38" s="13"/>
      <c r="Z38" s="13"/>
      <c r="AA38" s="13"/>
      <c r="AB38" s="13"/>
      <c r="AC38" s="13"/>
      <c r="AD38" s="13"/>
      <c r="AE38" s="30">
        <v>34</v>
      </c>
      <c r="AF38" s="26">
        <f t="shared" si="1"/>
        <v>1</v>
      </c>
      <c r="AG38" s="26" t="str">
        <f t="shared" si="2"/>
        <v/>
      </c>
      <c r="AH38" s="13" t="s">
        <v>385</v>
      </c>
      <c r="AI38" s="13" t="s">
        <v>385</v>
      </c>
      <c r="AJ38" s="13"/>
    </row>
    <row r="39" spans="1:39" thickBot="1" x14ac:dyDescent="0.3">
      <c r="A39" s="13"/>
      <c r="B39" s="13"/>
      <c r="C39" s="13"/>
      <c r="D39"/>
      <c r="E39" s="13"/>
      <c r="F39" s="26" t="str">
        <f>IF(G39&lt;&gt;"",COUNTIF($G$5:G39,G39)&amp;"-"&amp;G39,"")</f>
        <v>2-DIANOPOLIS</v>
      </c>
      <c r="G39" s="21" t="s">
        <v>258</v>
      </c>
      <c r="H39" s="21" t="s">
        <v>425</v>
      </c>
      <c r="I39" s="13" t="s">
        <v>385</v>
      </c>
      <c r="J39" s="26" t="str">
        <f>IF(K39&lt;&gt;"",COUNTIF($K$5:K39,K39)&amp;"-"&amp;K39,"")</f>
        <v>1-NOVA OLINDA</v>
      </c>
      <c r="K39" s="22" t="s">
        <v>140</v>
      </c>
      <c r="L39" s="22" t="s">
        <v>141</v>
      </c>
      <c r="M39" s="13" t="s">
        <v>385</v>
      </c>
      <c r="N39" s="26" t="str">
        <f>IF(O39&lt;&gt;"",COUNTIF($O$5:O39,O39)&amp;"-"&amp;O39,"")</f>
        <v>1-ESC MUL LADISLAU DE OLIVEIRA</v>
      </c>
      <c r="O39" s="22" t="s">
        <v>141</v>
      </c>
      <c r="P39" s="22" t="s">
        <v>421</v>
      </c>
      <c r="Q39" s="20"/>
      <c r="R39" s="22" t="str">
        <f>IF(T39&lt;&gt;"",COUNTIF($S$5:S39,S39)&amp;"-"&amp;S39,"")</f>
        <v>1-ESCOLA MUNICIPAL TOCANTINS9º ano</v>
      </c>
      <c r="S39" s="22" t="str">
        <f t="shared" si="3"/>
        <v>ESCOLA MUNICIPAL TOCANTINS9º ano</v>
      </c>
      <c r="T39" s="51" t="s">
        <v>448</v>
      </c>
      <c r="U39" s="19" t="s">
        <v>433</v>
      </c>
      <c r="V39" s="52" t="s">
        <v>449</v>
      </c>
      <c r="W39" s="13" t="s">
        <v>385</v>
      </c>
      <c r="X39" s="13"/>
      <c r="Y39" s="13"/>
      <c r="Z39" s="13"/>
      <c r="AA39" s="13"/>
      <c r="AB39" s="13"/>
      <c r="AC39" s="13"/>
      <c r="AD39" s="13"/>
      <c r="AE39" s="30">
        <v>35</v>
      </c>
      <c r="AF39" s="26">
        <f t="shared" si="1"/>
        <v>1</v>
      </c>
      <c r="AG39" s="26" t="str">
        <f t="shared" si="2"/>
        <v/>
      </c>
      <c r="AH39" s="13" t="s">
        <v>385</v>
      </c>
      <c r="AI39" s="13" t="s">
        <v>385</v>
      </c>
      <c r="AJ39" s="13"/>
    </row>
    <row r="40" spans="1:39" thickBot="1" x14ac:dyDescent="0.3">
      <c r="A40" s="13"/>
      <c r="B40" s="13"/>
      <c r="C40" s="13"/>
      <c r="D40"/>
      <c r="E40" s="13"/>
      <c r="F40" s="26" t="str">
        <f>IF(G40&lt;&gt;"",COUNTIF($G$5:G40,G40)&amp;"-"&amp;G40,"")</f>
        <v>3-DIANOPOLIS</v>
      </c>
      <c r="G40" s="21" t="s">
        <v>258</v>
      </c>
      <c r="H40" s="21" t="s">
        <v>424</v>
      </c>
      <c r="I40" s="13" t="s">
        <v>385</v>
      </c>
      <c r="J40" s="26" t="str">
        <f>IF(K40&lt;&gt;"",COUNTIF($K$5:K40,K40)&amp;"-"&amp;K40,"")</f>
        <v>2-NOVA OLINDA</v>
      </c>
      <c r="K40" s="22" t="s">
        <v>140</v>
      </c>
      <c r="L40" s="22" t="s">
        <v>142</v>
      </c>
      <c r="M40" s="13" t="s">
        <v>385</v>
      </c>
      <c r="N40" s="26" t="str">
        <f>IF(O40&lt;&gt;"",COUNTIF($O$5:O40,O40)&amp;"-"&amp;O40,"")</f>
        <v>1-ESC MUL MARIA LIRA</v>
      </c>
      <c r="O40" s="22" t="s">
        <v>142</v>
      </c>
      <c r="P40" s="22" t="s">
        <v>421</v>
      </c>
      <c r="Q40" s="20"/>
      <c r="R40" s="22" t="str">
        <f>IF(T40&lt;&gt;"",COUNTIF($S$5:S40,S40)&amp;"-"&amp;S40,"")</f>
        <v>1-ESCOLA MUNICIPAL VEREADOR JOSE PINTO9º ano</v>
      </c>
      <c r="S40" s="22" t="str">
        <f t="shared" si="3"/>
        <v>ESCOLA MUNICIPAL VEREADOR JOSE PINTO9º ano</v>
      </c>
      <c r="T40" s="51" t="s">
        <v>450</v>
      </c>
      <c r="U40" s="19" t="s">
        <v>433</v>
      </c>
      <c r="V40" s="51" t="s">
        <v>451</v>
      </c>
      <c r="W40" s="13" t="s">
        <v>385</v>
      </c>
      <c r="X40" s="13"/>
      <c r="Y40" s="13"/>
      <c r="Z40" s="13"/>
      <c r="AA40" s="13"/>
      <c r="AB40" s="13"/>
      <c r="AC40" s="13"/>
      <c r="AD40" s="13"/>
      <c r="AE40" s="30">
        <v>36</v>
      </c>
      <c r="AF40" s="26">
        <f t="shared" si="1"/>
        <v>1</v>
      </c>
      <c r="AG40" s="26" t="str">
        <f t="shared" si="2"/>
        <v/>
      </c>
      <c r="AH40" s="13" t="s">
        <v>385</v>
      </c>
      <c r="AI40" s="13" t="s">
        <v>385</v>
      </c>
      <c r="AJ40" s="13"/>
    </row>
    <row r="41" spans="1:39" thickBot="1" x14ac:dyDescent="0.3">
      <c r="A41" s="13"/>
      <c r="B41" s="13"/>
      <c r="C41" s="13"/>
      <c r="D41"/>
      <c r="E41" s="13"/>
      <c r="F41" s="26" t="str">
        <f>IF(G41&lt;&gt;"",COUNTIF($G$5:G41,G41)&amp;"-"&amp;G41,"")</f>
        <v>4-DIANOPOLIS</v>
      </c>
      <c r="G41" s="21" t="s">
        <v>258</v>
      </c>
      <c r="H41" s="21" t="s">
        <v>262</v>
      </c>
      <c r="I41" s="13" t="s">
        <v>385</v>
      </c>
      <c r="J41" s="26" t="str">
        <f>IF(K41&lt;&gt;"",COUNTIF($K$5:K41,K41)&amp;"-"&amp;K41,"")</f>
        <v>3-NOVA OLINDA</v>
      </c>
      <c r="K41" s="22" t="s">
        <v>140</v>
      </c>
      <c r="L41" s="22" t="s">
        <v>143</v>
      </c>
      <c r="M41" s="13" t="s">
        <v>385</v>
      </c>
      <c r="N41" s="26" t="str">
        <f>IF(O41&lt;&gt;"",COUNTIF($O$5:O41,O41)&amp;"-"&amp;O41,"")</f>
        <v>1-ESC MUL PEDRO CHICOU DE ALENCAR</v>
      </c>
      <c r="O41" s="22" t="s">
        <v>143</v>
      </c>
      <c r="P41" s="22" t="s">
        <v>421</v>
      </c>
      <c r="Q41" s="20"/>
      <c r="R41" s="22" t="str">
        <f>IF(T41&lt;&gt;"",COUNTIF($S$5:S41,S41)&amp;"-"&amp;S41,"")</f>
        <v>1-ESC MUL JOSINA PEREIRA NUNES9º ano</v>
      </c>
      <c r="S41" s="22" t="str">
        <f t="shared" si="3"/>
        <v>ESC MUL JOSINA PEREIRA NUNES9º ano</v>
      </c>
      <c r="T41" s="51" t="s">
        <v>348</v>
      </c>
      <c r="U41" s="19" t="s">
        <v>433</v>
      </c>
      <c r="V41" s="52" t="s">
        <v>95</v>
      </c>
      <c r="W41" s="13" t="s">
        <v>385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 t="s">
        <v>385</v>
      </c>
      <c r="AI41" s="13" t="s">
        <v>385</v>
      </c>
      <c r="AJ41" s="13"/>
    </row>
    <row r="42" spans="1:39" thickBot="1" x14ac:dyDescent="0.3">
      <c r="A42" s="13"/>
      <c r="B42" s="13"/>
      <c r="C42" s="13"/>
      <c r="D42"/>
      <c r="E42" s="13"/>
      <c r="F42" s="26" t="str">
        <f>IF(G42&lt;&gt;"",COUNTIF($G$5:G42,G42)&amp;"-"&amp;G42,"")</f>
        <v>1-GUARAI</v>
      </c>
      <c r="G42" s="21" t="s">
        <v>264</v>
      </c>
      <c r="H42" s="21" t="s">
        <v>265</v>
      </c>
      <c r="I42" s="13" t="s">
        <v>385</v>
      </c>
      <c r="J42" s="26" t="str">
        <f>IF(K42&lt;&gt;"",COUNTIF($K$5:K42,K42)&amp;"-"&amp;K42,"")</f>
        <v>4-NOVA OLINDA</v>
      </c>
      <c r="K42" s="22" t="s">
        <v>140</v>
      </c>
      <c r="L42" s="22" t="s">
        <v>422</v>
      </c>
      <c r="M42" s="13" t="s">
        <v>385</v>
      </c>
      <c r="N42" s="26" t="str">
        <f>IF(O42&lt;&gt;"",COUNTIF($O$5:O42,O42)&amp;"-"&amp;O42,"")</f>
        <v>1-ESCOLA MUNICIPAL VEREADOR ADRIANO MARTINS BRILHANTE</v>
      </c>
      <c r="O42" s="22" t="s">
        <v>422</v>
      </c>
      <c r="P42" s="22" t="s">
        <v>421</v>
      </c>
      <c r="Q42" s="20"/>
      <c r="R42" s="22" t="str">
        <f>IF(T42&lt;&gt;"",COUNTIF($S$5:S42,S42)&amp;"-"&amp;S42,"")</f>
        <v>2-ESC MUL JOSINA PEREIRA NUNES9º ano</v>
      </c>
      <c r="S42" s="22" t="str">
        <f t="shared" si="3"/>
        <v>ESC MUL JOSINA PEREIRA NUNES9º ano</v>
      </c>
      <c r="T42" s="51" t="s">
        <v>348</v>
      </c>
      <c r="U42" s="19" t="s">
        <v>433</v>
      </c>
      <c r="V42" s="52" t="s">
        <v>134</v>
      </c>
      <c r="W42" s="13" t="s">
        <v>385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 t="s">
        <v>385</v>
      </c>
      <c r="AI42" s="13" t="s">
        <v>385</v>
      </c>
      <c r="AJ42" s="13"/>
    </row>
    <row r="43" spans="1:39" thickBot="1" x14ac:dyDescent="0.3">
      <c r="A43" s="13"/>
      <c r="B43" s="13"/>
      <c r="C43" s="13"/>
      <c r="D43"/>
      <c r="E43" s="13"/>
      <c r="F43" s="26" t="str">
        <f>IF(G43&lt;&gt;"",COUNTIF($G$5:G43,G43)&amp;"-"&amp;G43,"")</f>
        <v>2-GUARAI</v>
      </c>
      <c r="G43" s="21" t="s">
        <v>264</v>
      </c>
      <c r="H43" s="21" t="s">
        <v>269</v>
      </c>
      <c r="I43" s="13" t="s">
        <v>385</v>
      </c>
      <c r="J43" s="26" t="str">
        <f>IF(K43&lt;&gt;"",COUNTIF($K$5:K43,K43)&amp;"-"&amp;K43,"")</f>
        <v>5-NOVA OLINDA</v>
      </c>
      <c r="K43" s="22" t="s">
        <v>140</v>
      </c>
      <c r="L43" s="22" t="s">
        <v>144</v>
      </c>
      <c r="M43" s="13" t="s">
        <v>385</v>
      </c>
      <c r="N43" s="26" t="str">
        <f>IF(O43&lt;&gt;"",COUNTIF($O$5:O43,O43)&amp;"-"&amp;O43,"")</f>
        <v>1-NUCLEO ESCOLAR MUL ANTONIO PEREIRA DOS SANTOS</v>
      </c>
      <c r="O43" s="22" t="s">
        <v>144</v>
      </c>
      <c r="P43" s="22" t="s">
        <v>421</v>
      </c>
      <c r="Q43" s="20"/>
      <c r="R43" s="22" t="str">
        <f>IF(T43&lt;&gt;"",COUNTIF($S$5:S43,S43)&amp;"-"&amp;S43,"")</f>
        <v>1-ESCOLA MUNICIPAL TIA MIRETA9º ano</v>
      </c>
      <c r="S43" s="22" t="str">
        <f t="shared" si="3"/>
        <v>ESCOLA MUNICIPAL TIA MIRETA9º ano</v>
      </c>
      <c r="T43" s="51" t="s">
        <v>355</v>
      </c>
      <c r="U43" s="19" t="s">
        <v>433</v>
      </c>
      <c r="V43" s="52" t="s">
        <v>452</v>
      </c>
      <c r="W43" s="13" t="s">
        <v>385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 t="s">
        <v>385</v>
      </c>
      <c r="AI43" s="13" t="s">
        <v>385</v>
      </c>
      <c r="AJ43" s="13"/>
    </row>
    <row r="44" spans="1:39" thickBot="1" x14ac:dyDescent="0.3">
      <c r="A44" s="13"/>
      <c r="B44" s="13"/>
      <c r="C44" s="13"/>
      <c r="D44"/>
      <c r="E44" s="13"/>
      <c r="F44" s="26" t="str">
        <f>IF(G44&lt;&gt;"",COUNTIF($G$5:G44,G44)&amp;"-"&amp;G44,"")</f>
        <v>3-GUARAI</v>
      </c>
      <c r="G44" s="21" t="s">
        <v>264</v>
      </c>
      <c r="H44" s="21" t="s">
        <v>271</v>
      </c>
      <c r="I44" s="13" t="s">
        <v>385</v>
      </c>
      <c r="J44" s="26" t="str">
        <f>IF(K44&lt;&gt;"",COUNTIF($K$5:K44,K44)&amp;"-"&amp;K44,"")</f>
        <v>1-PIRAQUÊ</v>
      </c>
      <c r="K44" s="22" t="s">
        <v>145</v>
      </c>
      <c r="L44" s="22" t="s">
        <v>146</v>
      </c>
      <c r="M44" s="13" t="s">
        <v>385</v>
      </c>
      <c r="N44" s="26" t="str">
        <f>IF(O44&lt;&gt;"",COUNTIF($O$5:O44,O44)&amp;"-"&amp;O44,"")</f>
        <v>1-ESCOLA MUNICIPAL PADRE ANTONIO</v>
      </c>
      <c r="O44" s="22" t="s">
        <v>146</v>
      </c>
      <c r="P44" s="22" t="s">
        <v>421</v>
      </c>
      <c r="Q44" s="20"/>
      <c r="R44" s="22" t="str">
        <f>IF(T44&lt;&gt;"",COUNTIF($S$5:S44,S44)&amp;"-"&amp;S44,"")</f>
        <v>1-CENTRO ED RURAL BRIGADAS CHE GUEVARA9º ano</v>
      </c>
      <c r="S44" s="22" t="str">
        <f t="shared" si="3"/>
        <v>CENTRO ED RURAL BRIGADAS CHE GUEVARA9º ano</v>
      </c>
      <c r="T44" s="51" t="s">
        <v>344</v>
      </c>
      <c r="U44" s="19" t="s">
        <v>433</v>
      </c>
      <c r="V44" s="53">
        <v>9</v>
      </c>
      <c r="W44" s="13" t="s">
        <v>385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 t="s">
        <v>385</v>
      </c>
      <c r="AI44" s="13" t="s">
        <v>385</v>
      </c>
      <c r="AJ44" s="13"/>
    </row>
    <row r="45" spans="1:39" thickBot="1" x14ac:dyDescent="0.3">
      <c r="A45" s="13"/>
      <c r="B45" s="13"/>
      <c r="C45" s="13"/>
      <c r="D45"/>
      <c r="E45" s="13"/>
      <c r="F45" s="26" t="str">
        <f>IF(G45&lt;&gt;"",COUNTIF($G$5:G45,G45)&amp;"-"&amp;G45,"")</f>
        <v>4-GUARAI</v>
      </c>
      <c r="G45" s="21" t="s">
        <v>264</v>
      </c>
      <c r="H45" s="21" t="s">
        <v>273</v>
      </c>
      <c r="I45" s="13" t="s">
        <v>385</v>
      </c>
      <c r="J45" s="26" t="str">
        <f>IF(K45&lt;&gt;"",COUNTIF($K$5:K45,K45)&amp;"-"&amp;K45,"")</f>
        <v>1-RIACHINHO</v>
      </c>
      <c r="K45" s="22" t="s">
        <v>147</v>
      </c>
      <c r="L45" s="22" t="s">
        <v>148</v>
      </c>
      <c r="M45" s="13" t="s">
        <v>385</v>
      </c>
      <c r="N45" s="26" t="str">
        <f>IF(O45&lt;&gt;"",COUNTIF($O$5:O45,O45)&amp;"-"&amp;O45,"")</f>
        <v>1-ESC MUL TEODORO SA</v>
      </c>
      <c r="O45" s="22" t="s">
        <v>148</v>
      </c>
      <c r="P45" s="22" t="s">
        <v>421</v>
      </c>
      <c r="Q45" s="20"/>
      <c r="R45" s="22" t="str">
        <f>IF(T45&lt;&gt;"",COUNTIF($S$5:S45,S45)&amp;"-"&amp;S45,"")</f>
        <v>1-ESCOLA MUNICIPAL FRANCISCO DIVINO VASCONCELOS9º ano</v>
      </c>
      <c r="S45" s="22" t="str">
        <f t="shared" si="3"/>
        <v>ESCOLA MUNICIPAL FRANCISCO DIVINO VASCONCELOS9º ano</v>
      </c>
      <c r="T45" s="51" t="s">
        <v>246</v>
      </c>
      <c r="U45" s="19" t="s">
        <v>433</v>
      </c>
      <c r="V45" s="52" t="s">
        <v>87</v>
      </c>
      <c r="W45" s="13" t="s">
        <v>385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 t="s">
        <v>385</v>
      </c>
      <c r="AI45" s="13" t="s">
        <v>385</v>
      </c>
      <c r="AJ45" s="13"/>
    </row>
    <row r="46" spans="1:39" thickBot="1" x14ac:dyDescent="0.3">
      <c r="A46" s="13"/>
      <c r="B46" s="13"/>
      <c r="C46" s="13"/>
      <c r="D46"/>
      <c r="E46" s="13"/>
      <c r="F46" s="26" t="str">
        <f>IF(G46&lt;&gt;"",COUNTIF($G$5:G46,G46)&amp;"-"&amp;G46,"")</f>
        <v>5-GUARAI</v>
      </c>
      <c r="G46" s="21" t="s">
        <v>264</v>
      </c>
      <c r="H46" s="21" t="s">
        <v>275</v>
      </c>
      <c r="I46" s="13" t="s">
        <v>385</v>
      </c>
      <c r="J46" s="26" t="str">
        <f>IF(K46&lt;&gt;"",COUNTIF($K$5:K46,K46)&amp;"-"&amp;K46,"")</f>
        <v>2-RIACHINHO</v>
      </c>
      <c r="K46" s="22" t="s">
        <v>147</v>
      </c>
      <c r="L46" s="22" t="s">
        <v>149</v>
      </c>
      <c r="M46" s="13" t="s">
        <v>385</v>
      </c>
      <c r="N46" s="26" t="str">
        <f>IF(O46&lt;&gt;"",COUNTIF($O$5:O46,O46)&amp;"-"&amp;O46,"")</f>
        <v>1-ESCOLA MUNICIPAL TANCREDO NEVES</v>
      </c>
      <c r="O46" s="22" t="s">
        <v>149</v>
      </c>
      <c r="P46" s="22" t="s">
        <v>421</v>
      </c>
      <c r="Q46" s="20"/>
      <c r="R46" s="22" t="str">
        <f>IF(T46&lt;&gt;"",COUNTIF($S$5:S46,S46)&amp;"-"&amp;S46,"")</f>
        <v>1-ESC MUL BARNABE PEREIRA DO NASCIMENTO9º ano</v>
      </c>
      <c r="S46" s="22" t="str">
        <f t="shared" si="3"/>
        <v>ESC MUL BARNABE PEREIRA DO NASCIMENTO9º ano</v>
      </c>
      <c r="T46" s="51" t="s">
        <v>255</v>
      </c>
      <c r="U46" s="19" t="s">
        <v>433</v>
      </c>
      <c r="V46" s="52" t="s">
        <v>453</v>
      </c>
      <c r="W46" s="13" t="s">
        <v>385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 t="s">
        <v>385</v>
      </c>
      <c r="AI46" s="13" t="s">
        <v>385</v>
      </c>
      <c r="AJ46" s="13"/>
    </row>
    <row r="47" spans="1:39" thickBot="1" x14ac:dyDescent="0.3">
      <c r="A47" s="13"/>
      <c r="B47" s="13"/>
      <c r="C47" s="13"/>
      <c r="D47"/>
      <c r="E47" s="13"/>
      <c r="F47" s="26" t="str">
        <f>IF(G47&lt;&gt;"",COUNTIF($G$5:G47,G47)&amp;"-"&amp;G47,"")</f>
        <v>6-GUARAI</v>
      </c>
      <c r="G47" s="21" t="s">
        <v>264</v>
      </c>
      <c r="H47" s="21" t="s">
        <v>278</v>
      </c>
      <c r="I47" s="13" t="s">
        <v>385</v>
      </c>
      <c r="J47" s="26" t="str">
        <f>IF(K47&lt;&gt;"",COUNTIF($K$5:K47,K47)&amp;"-"&amp;K47,"")</f>
        <v>1-SANTA FÉ DO ARAGUAIA</v>
      </c>
      <c r="K47" s="22" t="s">
        <v>150</v>
      </c>
      <c r="L47" s="22" t="s">
        <v>151</v>
      </c>
      <c r="M47" s="13" t="s">
        <v>385</v>
      </c>
      <c r="N47" s="26" t="str">
        <f>IF(O47&lt;&gt;"",COUNTIF($O$5:O47,O47)&amp;"-"&amp;O47,"")</f>
        <v>1-ESC MUL EURIPIA PEREIRA LOPES</v>
      </c>
      <c r="O47" s="22" t="s">
        <v>151</v>
      </c>
      <c r="P47" s="22" t="s">
        <v>421</v>
      </c>
      <c r="Q47" s="20"/>
      <c r="R47" s="22" t="str">
        <f>IF(T47&lt;&gt;"",COUNTIF($S$5:S47,S47)&amp;"-"&amp;S47,"")</f>
        <v>1-ESCOLA MUNICIPAL SANTA PAZ9º ano</v>
      </c>
      <c r="S47" s="22" t="str">
        <f t="shared" si="3"/>
        <v>ESCOLA MUNICIPAL SANTA PAZ9º ano</v>
      </c>
      <c r="T47" s="51" t="s">
        <v>115</v>
      </c>
      <c r="U47" s="19" t="s">
        <v>433</v>
      </c>
      <c r="V47" s="52" t="s">
        <v>134</v>
      </c>
      <c r="W47" s="13" t="s">
        <v>385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 t="s">
        <v>385</v>
      </c>
      <c r="AI47" s="13" t="s">
        <v>385</v>
      </c>
      <c r="AJ47" s="13"/>
    </row>
    <row r="48" spans="1:39" thickBot="1" x14ac:dyDescent="0.3">
      <c r="A48" s="13"/>
      <c r="B48" s="13"/>
      <c r="C48" s="13"/>
      <c r="D48"/>
      <c r="E48" s="13"/>
      <c r="F48" s="26" t="str">
        <f>IF(G48&lt;&gt;"",COUNTIF($G$5:G48,G48)&amp;"-"&amp;G48,"")</f>
        <v>1-GURUPI</v>
      </c>
      <c r="G48" s="21" t="s">
        <v>280</v>
      </c>
      <c r="H48" s="21" t="s">
        <v>281</v>
      </c>
      <c r="I48" s="13" t="s">
        <v>385</v>
      </c>
      <c r="J48" s="26" t="str">
        <f>IF(K48&lt;&gt;"",COUNTIF($K$5:K48,K48)&amp;"-"&amp;K48,"")</f>
        <v>1-WANDERLÂNDIA</v>
      </c>
      <c r="K48" s="22" t="s">
        <v>152</v>
      </c>
      <c r="L48" s="22" t="s">
        <v>153</v>
      </c>
      <c r="M48" s="13" t="s">
        <v>385</v>
      </c>
      <c r="N48" s="26" t="str">
        <f>IF(O48&lt;&gt;"",COUNTIF($O$5:O48,O48)&amp;"-"&amp;O48,"")</f>
        <v>1-CENTRO MUNICIPAL DE EDUCACAO INFANTIL</v>
      </c>
      <c r="O48" s="22" t="s">
        <v>153</v>
      </c>
      <c r="P48" s="22" t="s">
        <v>421</v>
      </c>
      <c r="Q48" s="20"/>
      <c r="R48" s="22" t="str">
        <f>IF(T48&lt;&gt;"",COUNTIF($S$5:S48,S48)&amp;"-"&amp;S48,"")</f>
        <v>1-ESC MUNICIPAL MARINGA9º ano</v>
      </c>
      <c r="S48" s="22" t="str">
        <f t="shared" si="3"/>
        <v>ESC MUNICIPAL MARINGA9º ano</v>
      </c>
      <c r="T48" s="51" t="s">
        <v>374</v>
      </c>
      <c r="U48" s="19" t="s">
        <v>433</v>
      </c>
      <c r="V48" s="52" t="s">
        <v>95</v>
      </c>
      <c r="W48" s="13" t="s">
        <v>385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 t="s">
        <v>385</v>
      </c>
      <c r="AI48" s="13" t="s">
        <v>385</v>
      </c>
      <c r="AJ48" s="13"/>
    </row>
    <row r="49" spans="1:36" thickBot="1" x14ac:dyDescent="0.3">
      <c r="A49" s="13"/>
      <c r="B49" s="13"/>
      <c r="C49" s="13"/>
      <c r="D49"/>
      <c r="E49" s="13"/>
      <c r="F49" s="26" t="str">
        <f>IF(G49&lt;&gt;"",COUNTIF($G$5:G49,G49)&amp;"-"&amp;G49,"")</f>
        <v>2-GURUPI</v>
      </c>
      <c r="G49" s="21" t="s">
        <v>280</v>
      </c>
      <c r="H49" s="21" t="s">
        <v>283</v>
      </c>
      <c r="I49" s="13" t="s">
        <v>385</v>
      </c>
      <c r="J49" s="26" t="str">
        <f>IF(K49&lt;&gt;"",COUNTIF($K$5:K49,K49)&amp;"-"&amp;K49,"")</f>
        <v>2-WANDERLÂNDIA</v>
      </c>
      <c r="K49" s="22" t="s">
        <v>152</v>
      </c>
      <c r="L49" s="22" t="s">
        <v>154</v>
      </c>
      <c r="M49" s="13" t="s">
        <v>385</v>
      </c>
      <c r="N49" s="26" t="str">
        <f>IF(O49&lt;&gt;"",COUNTIF($O$5:O49,O49)&amp;"-"&amp;O49,"")</f>
        <v>1-ESCOLA MUL ANTONIO NETO DAS FLORES</v>
      </c>
      <c r="O49" s="22" t="s">
        <v>154</v>
      </c>
      <c r="P49" s="22" t="s">
        <v>421</v>
      </c>
      <c r="Q49" s="20"/>
      <c r="R49" s="22" t="str">
        <f>IF(T49&lt;&gt;"",COUNTIF($S$5:S49,S49)&amp;"-"&amp;S49,"")</f>
        <v>1-ESC MUL JOAO PESSOA9º ano</v>
      </c>
      <c r="S49" s="22" t="str">
        <f t="shared" si="3"/>
        <v>ESC MUL JOAO PESSOA9º ano</v>
      </c>
      <c r="T49" s="51" t="s">
        <v>210</v>
      </c>
      <c r="U49" s="19" t="s">
        <v>433</v>
      </c>
      <c r="V49" s="52" t="s">
        <v>87</v>
      </c>
      <c r="W49" s="13" t="s">
        <v>385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 t="s">
        <v>385</v>
      </c>
      <c r="AI49" s="13" t="s">
        <v>385</v>
      </c>
      <c r="AJ49" s="13"/>
    </row>
    <row r="50" spans="1:36" thickBot="1" x14ac:dyDescent="0.3">
      <c r="A50" s="13"/>
      <c r="B50" s="13"/>
      <c r="C50" s="13"/>
      <c r="D50"/>
      <c r="E50" s="13"/>
      <c r="F50" s="26" t="str">
        <f>IF(G50&lt;&gt;"",COUNTIF($G$5:G50,G50)&amp;"-"&amp;G50,"")</f>
        <v>3-GURUPI</v>
      </c>
      <c r="G50" s="21" t="s">
        <v>280</v>
      </c>
      <c r="H50" s="21" t="s">
        <v>378</v>
      </c>
      <c r="I50" s="13" t="s">
        <v>385</v>
      </c>
      <c r="J50" s="26" t="str">
        <f>IF(K50&lt;&gt;"",COUNTIF($K$5:K50,K50)&amp;"-"&amp;K50,"")</f>
        <v>3-WANDERLÂNDIA</v>
      </c>
      <c r="K50" s="22" t="s">
        <v>152</v>
      </c>
      <c r="L50" s="22" t="s">
        <v>396</v>
      </c>
      <c r="M50" s="13" t="s">
        <v>385</v>
      </c>
      <c r="N50" s="26" t="str">
        <f>IF(O50&lt;&gt;"",COUNTIF($O$5:O50,O50)&amp;"-"&amp;O50,"")</f>
        <v>1-ESCOLA MUL ENGENHEIRO BERNARDO SAYAO</v>
      </c>
      <c r="O50" s="22" t="s">
        <v>396</v>
      </c>
      <c r="P50" s="22" t="s">
        <v>421</v>
      </c>
      <c r="Q50" s="20"/>
      <c r="R50" s="22" t="str">
        <f>IF(T50&lt;&gt;"",COUNTIF($S$5:S50,S50)&amp;"-"&amp;S50,"")</f>
        <v>1-ESC MUN ALTAMIRA9º ano</v>
      </c>
      <c r="S50" s="22" t="str">
        <f t="shared" si="3"/>
        <v>ESC MUN ALTAMIRA9º ano</v>
      </c>
      <c r="T50" s="51" t="s">
        <v>454</v>
      </c>
      <c r="U50" s="19" t="s">
        <v>433</v>
      </c>
      <c r="V50" s="52" t="s">
        <v>95</v>
      </c>
      <c r="W50" s="13" t="s">
        <v>385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 t="s">
        <v>385</v>
      </c>
      <c r="AI50" s="13" t="s">
        <v>385</v>
      </c>
      <c r="AJ50" s="13"/>
    </row>
    <row r="51" spans="1:36" thickBot="1" x14ac:dyDescent="0.3">
      <c r="A51" s="13"/>
      <c r="B51" s="13"/>
      <c r="C51" s="13"/>
      <c r="D51"/>
      <c r="E51" s="13"/>
      <c r="F51" s="26" t="str">
        <f>IF(G51&lt;&gt;"",COUNTIF($G$5:G51,G51)&amp;"-"&amp;G51,"")</f>
        <v>4-GURUPI</v>
      </c>
      <c r="G51" s="21" t="s">
        <v>280</v>
      </c>
      <c r="H51" s="21" t="s">
        <v>286</v>
      </c>
      <c r="I51" s="13" t="s">
        <v>385</v>
      </c>
      <c r="J51" s="26" t="str">
        <f>IF(K51&lt;&gt;"",COUNTIF($K$5:K51,K51)&amp;"-"&amp;K51,"")</f>
        <v>4-WANDERLÂNDIA</v>
      </c>
      <c r="K51" s="22" t="s">
        <v>152</v>
      </c>
      <c r="L51" s="22" t="s">
        <v>155</v>
      </c>
      <c r="M51" s="13" t="s">
        <v>385</v>
      </c>
      <c r="N51" s="26" t="str">
        <f>IF(O51&lt;&gt;"",COUNTIF($O$5:O51,O51)&amp;"-"&amp;O51,"")</f>
        <v>1-ESCOLA MUL JOSE HENRIQUE DOS SANTOS</v>
      </c>
      <c r="O51" s="22" t="s">
        <v>155</v>
      </c>
      <c r="P51" s="22" t="s">
        <v>421</v>
      </c>
      <c r="Q51" s="20"/>
      <c r="R51" s="22" t="str">
        <f>IF(T51&lt;&gt;"",COUNTIF($S$5:S51,S51)&amp;"-"&amp;S51,"")</f>
        <v>1-ESCOLA MUNICIPAL PROFESSORA FILOMENA ROCHA SOARES9º ano</v>
      </c>
      <c r="S51" s="22" t="str">
        <f t="shared" si="3"/>
        <v>ESCOLA MUNICIPAL PROFESSORA FILOMENA ROCHA SOARES9º ano</v>
      </c>
      <c r="T51" s="51" t="s">
        <v>377</v>
      </c>
      <c r="U51" s="19" t="s">
        <v>433</v>
      </c>
      <c r="V51" s="52" t="s">
        <v>87</v>
      </c>
      <c r="W51" s="13" t="s">
        <v>385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 t="s">
        <v>385</v>
      </c>
      <c r="AI51" s="13" t="s">
        <v>385</v>
      </c>
      <c r="AJ51" s="13"/>
    </row>
    <row r="52" spans="1:36" thickBot="1" x14ac:dyDescent="0.3">
      <c r="A52" s="13"/>
      <c r="B52" s="13"/>
      <c r="C52" s="13"/>
      <c r="D52"/>
      <c r="E52" s="13"/>
      <c r="F52" s="26" t="str">
        <f>IF(G52&lt;&gt;"",COUNTIF($G$5:G52,G52)&amp;"-"&amp;G52,"")</f>
        <v>5-GURUPI</v>
      </c>
      <c r="G52" s="21" t="s">
        <v>280</v>
      </c>
      <c r="H52" s="21" t="s">
        <v>288</v>
      </c>
      <c r="I52" s="13" t="s">
        <v>385</v>
      </c>
      <c r="J52" s="26" t="str">
        <f>IF(K52&lt;&gt;"",COUNTIF($K$5:K52,K52)&amp;"-"&amp;K52,"")</f>
        <v>5-WANDERLÂNDIA</v>
      </c>
      <c r="K52" s="22" t="s">
        <v>152</v>
      </c>
      <c r="L52" s="22" t="s">
        <v>156</v>
      </c>
      <c r="M52" s="13" t="s">
        <v>385</v>
      </c>
      <c r="N52" s="26" t="str">
        <f>IF(O52&lt;&gt;"",COUNTIF($O$5:O52,O52)&amp;"-"&amp;O52,"")</f>
        <v>1-ESCOLA MUNICIPAL BOM JESUS</v>
      </c>
      <c r="O52" s="22" t="s">
        <v>156</v>
      </c>
      <c r="P52" s="22" t="s">
        <v>421</v>
      </c>
      <c r="Q52" s="20"/>
      <c r="R52" s="22" t="str">
        <f>IF(T52&lt;&gt;"",COUNTIF($S$5:S52,S52)&amp;"-"&amp;S52,"")</f>
        <v>2-ESCOLA MUNICIPAL PROFESSORA FILOMENA ROCHA SOARES9º ano</v>
      </c>
      <c r="S52" s="22" t="str">
        <f t="shared" si="3"/>
        <v>ESCOLA MUNICIPAL PROFESSORA FILOMENA ROCHA SOARES9º ano</v>
      </c>
      <c r="T52" s="51" t="s">
        <v>377</v>
      </c>
      <c r="U52" s="19" t="s">
        <v>433</v>
      </c>
      <c r="V52" s="52" t="s">
        <v>100</v>
      </c>
      <c r="W52" s="13" t="s">
        <v>385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 t="s">
        <v>385</v>
      </c>
      <c r="AI52" s="13" t="s">
        <v>385</v>
      </c>
      <c r="AJ52" s="13"/>
    </row>
    <row r="53" spans="1:36" thickBot="1" x14ac:dyDescent="0.3">
      <c r="A53" s="13"/>
      <c r="B53" s="13"/>
      <c r="C53" s="13"/>
      <c r="D53"/>
      <c r="E53" s="13"/>
      <c r="F53" s="26" t="str">
        <f>IF(G53&lt;&gt;"",COUNTIF($G$5:G53,G53)&amp;"-"&amp;G53,"")</f>
        <v>6-GURUPI</v>
      </c>
      <c r="G53" s="21" t="s">
        <v>280</v>
      </c>
      <c r="H53" s="21" t="s">
        <v>291</v>
      </c>
      <c r="I53" s="13" t="s">
        <v>385</v>
      </c>
      <c r="J53" s="26" t="str">
        <f>IF(K53&lt;&gt;"",COUNTIF($K$5:K53,K53)&amp;"-"&amp;K53,"")</f>
        <v>6-WANDERLÂNDIA</v>
      </c>
      <c r="K53" s="22" t="s">
        <v>152</v>
      </c>
      <c r="L53" s="22" t="s">
        <v>157</v>
      </c>
      <c r="M53" s="13" t="s">
        <v>385</v>
      </c>
      <c r="N53" s="26" t="str">
        <f>IF(O53&lt;&gt;"",COUNTIF($O$5:O53,O53)&amp;"-"&amp;O53,"")</f>
        <v>1-ESCOLA MUNICIPAL CANDIDO ARAUJO</v>
      </c>
      <c r="O53" s="22" t="s">
        <v>157</v>
      </c>
      <c r="P53" s="22" t="s">
        <v>421</v>
      </c>
      <c r="Q53" s="20"/>
      <c r="R53" s="22" t="str">
        <f>IF(T53&lt;&gt;"",COUNTIF($S$5:S53,S53)&amp;"-"&amp;S53,"")</f>
        <v>3-ESCOLA MUNICIPAL PROFESSORA FILOMENA ROCHA SOARES9º ano</v>
      </c>
      <c r="S53" s="22" t="str">
        <f t="shared" si="3"/>
        <v>ESCOLA MUNICIPAL PROFESSORA FILOMENA ROCHA SOARES9º ano</v>
      </c>
      <c r="T53" s="51" t="s">
        <v>377</v>
      </c>
      <c r="U53" s="19" t="s">
        <v>433</v>
      </c>
      <c r="V53" s="52" t="s">
        <v>102</v>
      </c>
      <c r="W53" s="13" t="s">
        <v>385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 t="s">
        <v>385</v>
      </c>
      <c r="AI53" s="13" t="s">
        <v>385</v>
      </c>
      <c r="AJ53" s="13"/>
    </row>
    <row r="54" spans="1:36" thickBot="1" x14ac:dyDescent="0.3">
      <c r="A54" s="13"/>
      <c r="B54" s="13"/>
      <c r="C54" s="13"/>
      <c r="D54"/>
      <c r="E54" s="13"/>
      <c r="F54" s="26" t="str">
        <f>IF(G54&lt;&gt;"",COUNTIF($G$5:G54,G54)&amp;"-"&amp;G54,"")</f>
        <v>7-GURUPI</v>
      </c>
      <c r="G54" s="21" t="s">
        <v>280</v>
      </c>
      <c r="H54" s="21" t="s">
        <v>293</v>
      </c>
      <c r="I54" s="13" t="s">
        <v>385</v>
      </c>
      <c r="J54" s="26" t="str">
        <f>IF(K54&lt;&gt;"",COUNTIF($K$5:K54,K54)&amp;"-"&amp;K54,"")</f>
        <v>1-XAMBIOÁ</v>
      </c>
      <c r="K54" s="22" t="s">
        <v>158</v>
      </c>
      <c r="L54" s="22" t="s">
        <v>159</v>
      </c>
      <c r="M54" s="13" t="s">
        <v>385</v>
      </c>
      <c r="N54" s="26" t="str">
        <f>IF(O54&lt;&gt;"",COUNTIF($O$5:O54,O54)&amp;"-"&amp;O54,"")</f>
        <v>1-ESCOLA MUNICIPAL DOM CORNELIO CHIZZINI</v>
      </c>
      <c r="O54" s="23" t="s">
        <v>159</v>
      </c>
      <c r="P54" s="22" t="s">
        <v>421</v>
      </c>
      <c r="Q54" s="20"/>
      <c r="R54" s="22" t="str">
        <f>IF(T54&lt;&gt;"",COUNTIF($S$5:S54,S54)&amp;"-"&amp;S54,"")</f>
        <v>1-ESC MUL MAURICIO DE ANDRADE9º ano</v>
      </c>
      <c r="S54" s="22" t="str">
        <f t="shared" si="3"/>
        <v>ESC MUL MAURICIO DE ANDRADE9º ano</v>
      </c>
      <c r="T54" s="51" t="s">
        <v>393</v>
      </c>
      <c r="U54" s="19" t="s">
        <v>433</v>
      </c>
      <c r="V54" s="52" t="s">
        <v>134</v>
      </c>
      <c r="W54" s="13" t="s">
        <v>385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 t="s">
        <v>385</v>
      </c>
      <c r="AI54" s="13" t="s">
        <v>385</v>
      </c>
      <c r="AJ54" s="13"/>
    </row>
    <row r="55" spans="1:36" thickBot="1" x14ac:dyDescent="0.3">
      <c r="A55" s="13"/>
      <c r="B55" s="13"/>
      <c r="C55" s="13"/>
      <c r="D55"/>
      <c r="E55" s="13"/>
      <c r="F55" s="26" t="str">
        <f>IF(G55&lt;&gt;"",COUNTIF($G$5:G55,G55)&amp;"-"&amp;G55,"")</f>
        <v>1-MIRACEMA DO TOCANTINS</v>
      </c>
      <c r="G55" s="21" t="s">
        <v>294</v>
      </c>
      <c r="H55" s="21" t="s">
        <v>295</v>
      </c>
      <c r="I55" s="13" t="s">
        <v>385</v>
      </c>
      <c r="J55" s="26" t="str">
        <f>IF(K55&lt;&gt;"",COUNTIF($K$5:K55,K55)&amp;"-"&amp;K55,"")</f>
        <v>2-XAMBIOÁ</v>
      </c>
      <c r="K55" s="22" t="s">
        <v>158</v>
      </c>
      <c r="L55" s="22" t="s">
        <v>161</v>
      </c>
      <c r="M55" s="13" t="s">
        <v>385</v>
      </c>
      <c r="N55" s="26" t="str">
        <f>IF(O55&lt;&gt;"",COUNTIF($O$5:O55,O55)&amp;"-"&amp;O55,"")</f>
        <v>1-ESCOLA MUNICIPAL FRANCISCO OLIVEIRA</v>
      </c>
      <c r="O55" s="23" t="s">
        <v>161</v>
      </c>
      <c r="P55" s="22" t="s">
        <v>421</v>
      </c>
      <c r="Q55" s="20"/>
      <c r="R55" s="22" t="str">
        <f>IF(T55&lt;&gt;"",COUNTIF($S$5:S55,S55)&amp;"-"&amp;S55,"")</f>
        <v>1-ESC MUL HONORATO JOSE DA CRUZ9º ano</v>
      </c>
      <c r="S55" s="22" t="str">
        <f t="shared" si="3"/>
        <v>ESC MUL HONORATO JOSE DA CRUZ9º ano</v>
      </c>
      <c r="T55" s="51" t="s">
        <v>127</v>
      </c>
      <c r="U55" s="19" t="s">
        <v>433</v>
      </c>
      <c r="V55" s="52" t="s">
        <v>87</v>
      </c>
      <c r="W55" s="13" t="s">
        <v>385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 t="s">
        <v>385</v>
      </c>
      <c r="AI55" s="13" t="s">
        <v>385</v>
      </c>
      <c r="AJ55" s="13"/>
    </row>
    <row r="56" spans="1:36" thickBot="1" x14ac:dyDescent="0.3">
      <c r="A56" s="13"/>
      <c r="B56" s="13"/>
      <c r="C56" s="13"/>
      <c r="D56"/>
      <c r="E56" s="13"/>
      <c r="F56" s="26" t="str">
        <f>IF(G56&lt;&gt;"",COUNTIF($G$5:G56,G56)&amp;"-"&amp;G56,"")</f>
        <v>2-MIRACEMA DO TOCANTINS</v>
      </c>
      <c r="G56" s="21" t="s">
        <v>294</v>
      </c>
      <c r="H56" s="21" t="s">
        <v>301</v>
      </c>
      <c r="I56" s="13" t="s">
        <v>385</v>
      </c>
      <c r="J56" s="26" t="str">
        <f>IF(K56&lt;&gt;"",COUNTIF($K$5:K56,K56)&amp;"-"&amp;K56,"")</f>
        <v>3-XAMBIOÁ</v>
      </c>
      <c r="K56" s="22" t="s">
        <v>158</v>
      </c>
      <c r="L56" s="22" t="s">
        <v>164</v>
      </c>
      <c r="M56" s="13" t="s">
        <v>385</v>
      </c>
      <c r="N56" s="26" t="str">
        <f>IF(O56&lt;&gt;"",COUNTIF($O$5:O56,O56)&amp;"-"&amp;O56,"")</f>
        <v>1-ESCOLA MUNICIPAL OTACILIO CARDOSO</v>
      </c>
      <c r="O56" s="23" t="s">
        <v>164</v>
      </c>
      <c r="P56" s="22" t="s">
        <v>421</v>
      </c>
      <c r="Q56" s="20"/>
      <c r="R56" s="22" t="str">
        <f>IF(T56&lt;&gt;"",COUNTIF($S$5:S56,S56)&amp;"-"&amp;S56,"")</f>
        <v>1-ESCOLA MUNICIPAL GUSTAVO COSTA9º ano</v>
      </c>
      <c r="S56" s="22" t="str">
        <f t="shared" si="3"/>
        <v>ESCOLA MUNICIPAL GUSTAVO COSTA9º ano</v>
      </c>
      <c r="T56" s="51" t="s">
        <v>332</v>
      </c>
      <c r="U56" s="19" t="s">
        <v>433</v>
      </c>
      <c r="V56" s="52" t="s">
        <v>95</v>
      </c>
      <c r="W56" s="13" t="s">
        <v>385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 t="s">
        <v>385</v>
      </c>
      <c r="AI56" s="13" t="s">
        <v>385</v>
      </c>
      <c r="AJ56" s="13"/>
    </row>
    <row r="57" spans="1:36" thickBot="1" x14ac:dyDescent="0.3">
      <c r="A57" s="13"/>
      <c r="B57" s="13"/>
      <c r="C57" s="13"/>
      <c r="D57"/>
      <c r="E57" s="13"/>
      <c r="F57" s="26" t="str">
        <f>IF(G57&lt;&gt;"",COUNTIF($G$5:G57,G57)&amp;"-"&amp;G57,"")</f>
        <v>3-MIRACEMA DO TOCANTINS</v>
      </c>
      <c r="G57" s="21" t="s">
        <v>294</v>
      </c>
      <c r="H57" s="21" t="s">
        <v>305</v>
      </c>
      <c r="I57" s="13" t="s">
        <v>385</v>
      </c>
      <c r="J57" s="26" t="str">
        <f>IF(K57&lt;&gt;"",COUNTIF($K$5:K57,K57)&amp;"-"&amp;K57,"")</f>
        <v>4-XAMBIOÁ</v>
      </c>
      <c r="K57" s="22" t="s">
        <v>158</v>
      </c>
      <c r="L57" s="22" t="s">
        <v>165</v>
      </c>
      <c r="M57" s="13" t="s">
        <v>385</v>
      </c>
      <c r="N57" s="26" t="str">
        <f>IF(O57&lt;&gt;"",COUNTIF($O$5:O57,O57)&amp;"-"&amp;O57,"")</f>
        <v>1-ESCOLA MUNICIPAL SEVERINO TEIXEIRA DA ROCHA</v>
      </c>
      <c r="O57" s="23" t="s">
        <v>165</v>
      </c>
      <c r="P57" s="22" t="s">
        <v>421</v>
      </c>
      <c r="Q57" s="20"/>
      <c r="R57" s="22" t="str">
        <f>IF(T57&lt;&gt;"",COUNTIF($S$5:S57,S57)&amp;"-"&amp;S57,"")</f>
        <v>1-ESC MUL JOSE LOPES DA SILVA9º ano</v>
      </c>
      <c r="S57" s="22" t="str">
        <f t="shared" si="3"/>
        <v>ESC MUL JOSE LOPES DA SILVA9º ano</v>
      </c>
      <c r="T57" s="51" t="s">
        <v>194</v>
      </c>
      <c r="U57" s="19" t="s">
        <v>433</v>
      </c>
      <c r="V57" s="52" t="s">
        <v>455</v>
      </c>
      <c r="W57" s="13" t="s">
        <v>385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 t="s">
        <v>385</v>
      </c>
      <c r="AI57" s="13" t="s">
        <v>385</v>
      </c>
      <c r="AJ57" s="13"/>
    </row>
    <row r="58" spans="1:36" thickBot="1" x14ac:dyDescent="0.3">
      <c r="A58" s="13"/>
      <c r="B58" s="13"/>
      <c r="C58" s="13"/>
      <c r="D58"/>
      <c r="E58" s="13"/>
      <c r="F58" s="26" t="str">
        <f>IF(G58&lt;&gt;"",COUNTIF($G$5:G58,G58)&amp;"-"&amp;G58,"")</f>
        <v>1-PALMAS</v>
      </c>
      <c r="G58" s="21" t="s">
        <v>307</v>
      </c>
      <c r="H58" s="21" t="s">
        <v>308</v>
      </c>
      <c r="I58" s="13" t="s">
        <v>385</v>
      </c>
      <c r="J58" s="26" t="str">
        <f>IF(K58&lt;&gt;"",COUNTIF($K$5:K58,K58)&amp;"-"&amp;K58,"")</f>
        <v>1-ARAGUATINS</v>
      </c>
      <c r="K58" s="22" t="s">
        <v>166</v>
      </c>
      <c r="L58" s="22" t="s">
        <v>167</v>
      </c>
      <c r="M58" s="13" t="s">
        <v>385</v>
      </c>
      <c r="N58" s="26" t="str">
        <f>IF(O58&lt;&gt;"",COUNTIF($O$5:O58,O58)&amp;"-"&amp;O58,"")</f>
        <v>1-ESC MUL DE 1º GRAU PROF MARIA DE LOURDES MILHOMEM FERNANDES</v>
      </c>
      <c r="O58" s="23" t="s">
        <v>167</v>
      </c>
      <c r="P58" s="22" t="s">
        <v>421</v>
      </c>
      <c r="Q58" s="20"/>
      <c r="R58" s="22" t="str">
        <f>IF(T58&lt;&gt;"",COUNTIF($S$5:S58,S58)&amp;"-"&amp;S58,"")</f>
        <v>1-ESCOLA MUNICIPAL TURMA DA MONICA9º ano</v>
      </c>
      <c r="S58" s="22" t="str">
        <f t="shared" si="3"/>
        <v>ESCOLA MUNICIPAL TURMA DA MONICA9º ano</v>
      </c>
      <c r="T58" s="51" t="s">
        <v>212</v>
      </c>
      <c r="U58" s="19" t="s">
        <v>433</v>
      </c>
      <c r="V58" s="52" t="s">
        <v>191</v>
      </c>
      <c r="W58" s="13" t="s">
        <v>385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 t="s">
        <v>385</v>
      </c>
      <c r="AI58" s="13" t="s">
        <v>385</v>
      </c>
      <c r="AJ58" s="13"/>
    </row>
    <row r="59" spans="1:36" thickBot="1" x14ac:dyDescent="0.3">
      <c r="A59" s="13"/>
      <c r="B59" s="13"/>
      <c r="C59" s="13"/>
      <c r="D59"/>
      <c r="E59" s="13"/>
      <c r="F59" s="26" t="str">
        <f>IF(G59&lt;&gt;"",COUNTIF($G$5:G59,G59)&amp;"-"&amp;G59,"")</f>
        <v>2-PALMAS</v>
      </c>
      <c r="G59" s="21" t="s">
        <v>307</v>
      </c>
      <c r="H59" s="21" t="s">
        <v>310</v>
      </c>
      <c r="I59" s="13" t="s">
        <v>385</v>
      </c>
      <c r="J59" s="26" t="str">
        <f>IF(K59&lt;&gt;"",COUNTIF($K$5:K59,K59)&amp;"-"&amp;K59,"")</f>
        <v>2-ARAGUATINS</v>
      </c>
      <c r="K59" s="22" t="s">
        <v>166</v>
      </c>
      <c r="L59" s="22" t="s">
        <v>397</v>
      </c>
      <c r="M59" s="13" t="s">
        <v>385</v>
      </c>
      <c r="N59" s="26" t="str">
        <f>IF(O59&lt;&gt;"",COUNTIF($O$5:O59,O59)&amp;"-"&amp;O59,"")</f>
        <v>1-ESC MUNICIPAL LUIZ RODRIGUES DA SILVA</v>
      </c>
      <c r="O59" s="22" t="s">
        <v>397</v>
      </c>
      <c r="P59" s="22" t="s">
        <v>421</v>
      </c>
      <c r="Q59" s="20"/>
      <c r="R59" s="22" t="str">
        <f>IF(T59&lt;&gt;"",COUNTIF($S$5:S59,S59)&amp;"-"&amp;S59,"")</f>
        <v>1-ESCOLA MUNICIPAL JOAO BRAGA DE OLIVEIRA9º ano</v>
      </c>
      <c r="S59" s="22" t="str">
        <f t="shared" si="3"/>
        <v>ESCOLA MUNICIPAL JOAO BRAGA DE OLIVEIRA9º ano</v>
      </c>
      <c r="T59" s="51" t="s">
        <v>415</v>
      </c>
      <c r="U59" s="19" t="s">
        <v>433</v>
      </c>
      <c r="V59" s="52" t="s">
        <v>107</v>
      </c>
      <c r="W59" s="13" t="s">
        <v>385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 t="s">
        <v>385</v>
      </c>
      <c r="AI59" s="13" t="s">
        <v>385</v>
      </c>
      <c r="AJ59" s="13"/>
    </row>
    <row r="60" spans="1:36" thickBot="1" x14ac:dyDescent="0.3">
      <c r="A60" s="13"/>
      <c r="B60" s="13"/>
      <c r="C60" s="13"/>
      <c r="D60"/>
      <c r="E60" s="13"/>
      <c r="F60" s="26" t="str">
        <f>IF(G60&lt;&gt;"",COUNTIF($G$5:G60,G60)&amp;"-"&amp;G60,"")</f>
        <v>3-PALMAS</v>
      </c>
      <c r="G60" s="21" t="s">
        <v>307</v>
      </c>
      <c r="H60" s="21" t="s">
        <v>315</v>
      </c>
      <c r="I60" s="13" t="s">
        <v>385</v>
      </c>
      <c r="J60" s="26" t="str">
        <f>IF(K60&lt;&gt;"",COUNTIF($K$5:K60,K60)&amp;"-"&amp;K60,"")</f>
        <v>3-ARAGUATINS</v>
      </c>
      <c r="K60" s="22" t="s">
        <v>166</v>
      </c>
      <c r="L60" s="22" t="s">
        <v>374</v>
      </c>
      <c r="M60" s="13" t="s">
        <v>385</v>
      </c>
      <c r="N60" s="26" t="str">
        <f>IF(O60&lt;&gt;"",COUNTIF($O$5:O60,O60)&amp;"-"&amp;O60,"")</f>
        <v>1-ESC MUNICIPAL MARINGA</v>
      </c>
      <c r="O60" s="22" t="s">
        <v>374</v>
      </c>
      <c r="P60" s="22" t="s">
        <v>421</v>
      </c>
      <c r="Q60" s="20"/>
      <c r="R60" s="22" t="str">
        <f>IF(T60&lt;&gt;"",COUNTIF($S$5:S60,S60)&amp;"-"&amp;S60,"")</f>
        <v>1-ESCOLA MUNICIPAL JOAO PAULO II9º ano</v>
      </c>
      <c r="S60" s="22" t="str">
        <f t="shared" si="3"/>
        <v>ESCOLA MUNICIPAL JOAO PAULO II9º ano</v>
      </c>
      <c r="T60" s="51" t="s">
        <v>183</v>
      </c>
      <c r="U60" s="19" t="s">
        <v>433</v>
      </c>
      <c r="V60" s="52" t="s">
        <v>87</v>
      </c>
      <c r="W60" s="13" t="s">
        <v>385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 t="s">
        <v>385</v>
      </c>
      <c r="AI60" s="13" t="s">
        <v>385</v>
      </c>
      <c r="AJ60" s="13"/>
    </row>
    <row r="61" spans="1:36" thickBot="1" x14ac:dyDescent="0.3">
      <c r="A61" s="13"/>
      <c r="B61" s="13"/>
      <c r="C61" s="13"/>
      <c r="D61"/>
      <c r="E61" s="13"/>
      <c r="F61" s="26" t="str">
        <f>IF(G61&lt;&gt;"",COUNTIF($G$5:G61,G61)&amp;"-"&amp;G61,"")</f>
        <v>1-PARAISO DO TOCANTINS</v>
      </c>
      <c r="G61" s="21" t="s">
        <v>318</v>
      </c>
      <c r="H61" s="21" t="s">
        <v>319</v>
      </c>
      <c r="I61" s="13" t="s">
        <v>385</v>
      </c>
      <c r="J61" s="26" t="str">
        <f>IF(K61&lt;&gt;"",COUNTIF($K$5:K61,K61)&amp;"-"&amp;K61,"")</f>
        <v>4-ARAGUATINS</v>
      </c>
      <c r="K61" s="22" t="s">
        <v>166</v>
      </c>
      <c r="L61" s="22" t="s">
        <v>398</v>
      </c>
      <c r="M61" s="13" t="s">
        <v>385</v>
      </c>
      <c r="N61" s="26" t="str">
        <f>IF(O61&lt;&gt;"",COUNTIF($O$5:O61,O61)&amp;"-"&amp;O61,"")</f>
        <v>1-ESC MUNICIPAL PADRE VITORIO</v>
      </c>
      <c r="O61" s="22" t="s">
        <v>398</v>
      </c>
      <c r="P61" s="22" t="s">
        <v>421</v>
      </c>
      <c r="Q61" s="20"/>
      <c r="R61" s="22" t="str">
        <f>IF(T61&lt;&gt;"",COUNTIF($S$5:S61,S61)&amp;"-"&amp;S61,"")</f>
        <v>2-ESCOLA MUNICIPAL JOAO PAULO II9º ano</v>
      </c>
      <c r="S61" s="22" t="str">
        <f t="shared" si="3"/>
        <v>ESCOLA MUNICIPAL JOAO PAULO II9º ano</v>
      </c>
      <c r="T61" s="51" t="s">
        <v>183</v>
      </c>
      <c r="U61" s="19" t="s">
        <v>433</v>
      </c>
      <c r="V61" s="52" t="s">
        <v>100</v>
      </c>
      <c r="W61" s="13" t="s">
        <v>385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 t="s">
        <v>385</v>
      </c>
      <c r="AI61" s="13" t="s">
        <v>385</v>
      </c>
      <c r="AJ61" s="13"/>
    </row>
    <row r="62" spans="1:36" thickBot="1" x14ac:dyDescent="0.3">
      <c r="A62" s="13"/>
      <c r="B62" s="13"/>
      <c r="C62" s="13"/>
      <c r="D62"/>
      <c r="E62" s="13"/>
      <c r="F62" s="26" t="str">
        <f>IF(G62&lt;&gt;"",COUNTIF($G$5:G62,G62)&amp;"-"&amp;G62,"")</f>
        <v>2-PARAISO DO TOCANTINS</v>
      </c>
      <c r="G62" s="21" t="s">
        <v>318</v>
      </c>
      <c r="H62" s="21" t="s">
        <v>321</v>
      </c>
      <c r="I62" s="13" t="s">
        <v>385</v>
      </c>
      <c r="J62" s="26" t="str">
        <f>IF(K62&lt;&gt;"",COUNTIF($K$5:K62,K62)&amp;"-"&amp;K62,"")</f>
        <v>5-ARAGUATINS</v>
      </c>
      <c r="K62" s="22" t="s">
        <v>166</v>
      </c>
      <c r="L62" s="22" t="s">
        <v>169</v>
      </c>
      <c r="M62" s="13" t="s">
        <v>385</v>
      </c>
      <c r="N62" s="26" t="str">
        <f>IF(O62&lt;&gt;"",COUNTIF($O$5:O62,O62)&amp;"-"&amp;O62,"")</f>
        <v>1-ESC MUNICIPAL PROF EDGARD TOLENTINO</v>
      </c>
      <c r="O62" s="22" t="s">
        <v>169</v>
      </c>
      <c r="P62" s="22" t="s">
        <v>421</v>
      </c>
      <c r="Q62" s="20"/>
      <c r="R62" s="22" t="str">
        <f>IF(T62&lt;&gt;"",COUNTIF($S$5:S62,S62)&amp;"-"&amp;S62,"")</f>
        <v>1-ESCOLA MUNICIPAL AYRTON SENNA9º ano</v>
      </c>
      <c r="S62" s="22" t="str">
        <f t="shared" si="3"/>
        <v>ESCOLA MUNICIPAL AYRTON SENNA9º ano</v>
      </c>
      <c r="T62" s="51" t="s">
        <v>276</v>
      </c>
      <c r="U62" s="19" t="s">
        <v>433</v>
      </c>
      <c r="V62" s="52" t="s">
        <v>87</v>
      </c>
      <c r="W62" s="13" t="s">
        <v>385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 t="s">
        <v>385</v>
      </c>
      <c r="AI62" s="13" t="s">
        <v>385</v>
      </c>
      <c r="AJ62" s="13"/>
    </row>
    <row r="63" spans="1:36" thickBot="1" x14ac:dyDescent="0.3">
      <c r="A63" s="13"/>
      <c r="B63" s="13"/>
      <c r="C63" s="13"/>
      <c r="D63"/>
      <c r="E63" s="13"/>
      <c r="F63" s="26" t="str">
        <f>IF(G63&lt;&gt;"",COUNTIF($G$5:G63,G63)&amp;"-"&amp;G63,"")</f>
        <v>3-PARAISO DO TOCANTINS</v>
      </c>
      <c r="G63" s="21" t="s">
        <v>318</v>
      </c>
      <c r="H63" s="21" t="s">
        <v>324</v>
      </c>
      <c r="I63" s="13" t="s">
        <v>385</v>
      </c>
      <c r="J63" s="26" t="str">
        <f>IF(K63&lt;&gt;"",COUNTIF($K$5:K63,K63)&amp;"-"&amp;K63,"")</f>
        <v>6-ARAGUATINS</v>
      </c>
      <c r="K63" s="22" t="s">
        <v>166</v>
      </c>
      <c r="L63" s="22" t="s">
        <v>170</v>
      </c>
      <c r="M63" s="13" t="s">
        <v>385</v>
      </c>
      <c r="N63" s="26" t="str">
        <f>IF(O63&lt;&gt;"",COUNTIF($O$5:O63,O63)&amp;"-"&amp;O63,"")</f>
        <v>1-ESC MUNICIPAL PROFESSORA DJANIRA RODRIGUES DA SILVA</v>
      </c>
      <c r="O63" s="22" t="s">
        <v>170</v>
      </c>
      <c r="P63" s="22" t="s">
        <v>421</v>
      </c>
      <c r="Q63" s="20"/>
      <c r="R63" s="22" t="str">
        <f>IF(T63&lt;&gt;"",COUNTIF($S$5:S63,S63)&amp;"-"&amp;S63,"")</f>
        <v>2-ESCOLA MUNICIPAL AYRTON SENNA9º ano</v>
      </c>
      <c r="S63" s="22" t="str">
        <f t="shared" si="3"/>
        <v>ESCOLA MUNICIPAL AYRTON SENNA9º ano</v>
      </c>
      <c r="T63" s="51" t="s">
        <v>276</v>
      </c>
      <c r="U63" s="19" t="s">
        <v>433</v>
      </c>
      <c r="V63" s="52" t="s">
        <v>100</v>
      </c>
      <c r="W63" s="13" t="s">
        <v>385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 t="s">
        <v>385</v>
      </c>
      <c r="AI63" s="13" t="s">
        <v>385</v>
      </c>
      <c r="AJ63" s="13"/>
    </row>
    <row r="64" spans="1:36" thickBot="1" x14ac:dyDescent="0.3">
      <c r="A64" s="13"/>
      <c r="B64" s="13"/>
      <c r="C64" s="13"/>
      <c r="D64"/>
      <c r="E64" s="13"/>
      <c r="F64" s="26" t="str">
        <f>IF(G64&lt;&gt;"",COUNTIF($G$5:G64,G64)&amp;"-"&amp;G64,"")</f>
        <v>4-PARAISO DO TOCANTINS</v>
      </c>
      <c r="G64" s="21" t="s">
        <v>318</v>
      </c>
      <c r="H64" s="21" t="s">
        <v>428</v>
      </c>
      <c r="I64" s="13" t="s">
        <v>385</v>
      </c>
      <c r="J64" s="26" t="str">
        <f>IF(K64&lt;&gt;"",COUNTIF($K$5:K64,K64)&amp;"-"&amp;K64,"")</f>
        <v>7-ARAGUATINS</v>
      </c>
      <c r="K64" s="22" t="s">
        <v>166</v>
      </c>
      <c r="L64" s="22" t="s">
        <v>399</v>
      </c>
      <c r="M64" s="13" t="s">
        <v>385</v>
      </c>
      <c r="N64" s="26" t="str">
        <f>IF(O64&lt;&gt;"",COUNTIF($O$5:O64,O64)&amp;"-"&amp;O64,"")</f>
        <v>1-ESC MUNICIPAL RUI BARBOSA</v>
      </c>
      <c r="O64" s="22" t="s">
        <v>399</v>
      </c>
      <c r="P64" s="22" t="s">
        <v>421</v>
      </c>
      <c r="Q64" s="20"/>
      <c r="R64" s="22" t="str">
        <f>IF(T64&lt;&gt;"",COUNTIF($S$5:S64,S64)&amp;"-"&amp;S64,"")</f>
        <v>1-ESCOLA MUNICIPAL PEDRO BENTO DA LUZ9º ano</v>
      </c>
      <c r="S64" s="22" t="str">
        <f t="shared" si="3"/>
        <v>ESCOLA MUNICIPAL PEDRO BENTO DA LUZ9º ano</v>
      </c>
      <c r="T64" s="51" t="s">
        <v>135</v>
      </c>
      <c r="U64" s="19" t="s">
        <v>433</v>
      </c>
      <c r="V64" s="52" t="s">
        <v>381</v>
      </c>
      <c r="W64" s="13" t="s">
        <v>385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 t="s">
        <v>385</v>
      </c>
      <c r="AI64" s="13" t="s">
        <v>385</v>
      </c>
      <c r="AJ64" s="13"/>
    </row>
    <row r="65" spans="1:36" thickBot="1" x14ac:dyDescent="0.3">
      <c r="A65" s="13"/>
      <c r="B65" s="13"/>
      <c r="C65" s="13"/>
      <c r="D65"/>
      <c r="E65" s="13"/>
      <c r="F65" s="26" t="str">
        <f>IF(G65&lt;&gt;"",COUNTIF($G$5:G65,G65)&amp;"-"&amp;G65,"")</f>
        <v>5-PARAISO DO TOCANTINS</v>
      </c>
      <c r="G65" s="21" t="s">
        <v>318</v>
      </c>
      <c r="H65" s="21" t="s">
        <v>326</v>
      </c>
      <c r="I65" s="13" t="s">
        <v>385</v>
      </c>
      <c r="J65" s="26" t="str">
        <f>IF(K65&lt;&gt;"",COUNTIF($K$5:K65,K65)&amp;"-"&amp;K65,"")</f>
        <v>8-ARAGUATINS</v>
      </c>
      <c r="K65" s="22" t="s">
        <v>166</v>
      </c>
      <c r="L65" s="22" t="s">
        <v>171</v>
      </c>
      <c r="M65" s="13" t="s">
        <v>385</v>
      </c>
      <c r="N65" s="26" t="str">
        <f>IF(O65&lt;&gt;"",COUNTIF($O$5:O65,O65)&amp;"-"&amp;O65,"")</f>
        <v>1-ESCOLA MUNICIPAL AURELIANO JOSE FERREIRA</v>
      </c>
      <c r="O65" s="22" t="s">
        <v>171</v>
      </c>
      <c r="P65" s="22" t="s">
        <v>421</v>
      </c>
      <c r="Q65" s="20"/>
      <c r="R65" s="22" t="str">
        <f>IF(T65&lt;&gt;"",COUNTIF($S$5:S65,S65)&amp;"-"&amp;S65,"")</f>
        <v>1-ESC MUNICIPAL PADRE VITORIO9º ano</v>
      </c>
      <c r="S65" s="22" t="str">
        <f t="shared" si="3"/>
        <v>ESC MUNICIPAL PADRE VITORIO9º ano</v>
      </c>
      <c r="T65" s="51" t="s">
        <v>398</v>
      </c>
      <c r="U65" s="19" t="s">
        <v>433</v>
      </c>
      <c r="V65" s="52" t="s">
        <v>381</v>
      </c>
      <c r="W65" s="13" t="s">
        <v>385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 t="s">
        <v>385</v>
      </c>
      <c r="AI65" s="13" t="s">
        <v>385</v>
      </c>
      <c r="AJ65" s="13"/>
    </row>
    <row r="66" spans="1:36" thickBot="1" x14ac:dyDescent="0.3">
      <c r="A66" s="13"/>
      <c r="B66" s="13"/>
      <c r="C66" s="13"/>
      <c r="D66"/>
      <c r="E66" s="13"/>
      <c r="F66" s="26" t="str">
        <f>IF(G66&lt;&gt;"",COUNTIF($G$5:G66,G66)&amp;"-"&amp;G66,"")</f>
        <v>1-PEDRO AFONSO</v>
      </c>
      <c r="G66" s="21" t="s">
        <v>330</v>
      </c>
      <c r="H66" s="21" t="s">
        <v>331</v>
      </c>
      <c r="I66" s="13" t="s">
        <v>385</v>
      </c>
      <c r="J66" s="26" t="str">
        <f>IF(K66&lt;&gt;"",COUNTIF($K$5:K66,K66)&amp;"-"&amp;K66,"")</f>
        <v>9-ARAGUATINS</v>
      </c>
      <c r="K66" s="22" t="s">
        <v>166</v>
      </c>
      <c r="L66" s="22" t="s">
        <v>172</v>
      </c>
      <c r="M66" s="13" t="s">
        <v>385</v>
      </c>
      <c r="N66" s="26" t="str">
        <f>IF(O66&lt;&gt;"",COUNTIF($O$5:O66,O66)&amp;"-"&amp;O66,"")</f>
        <v>1-ESCOLA MUNICIPAL PROFESSORA NAIR DUARTE</v>
      </c>
      <c r="O66" s="22" t="s">
        <v>172</v>
      </c>
      <c r="P66" s="22" t="s">
        <v>421</v>
      </c>
      <c r="Q66" s="20"/>
      <c r="R66" s="22" t="str">
        <f>IF(T66&lt;&gt;"",COUNTIF($S$5:S66,S66)&amp;"-"&amp;S66,"")</f>
        <v>1-ESCOLA MUNICIPAL MARGARIDA OLIVEIRA DE SOUSA9º ano</v>
      </c>
      <c r="S66" s="22" t="str">
        <f t="shared" si="3"/>
        <v>ESCOLA MUNICIPAL MARGARIDA OLIVEIRA DE SOUSA9º ano</v>
      </c>
      <c r="T66" s="51" t="s">
        <v>256</v>
      </c>
      <c r="U66" s="19" t="s">
        <v>433</v>
      </c>
      <c r="V66" s="52" t="s">
        <v>381</v>
      </c>
      <c r="W66" s="13" t="s">
        <v>385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 t="s">
        <v>385</v>
      </c>
      <c r="AI66" s="13" t="s">
        <v>385</v>
      </c>
      <c r="AJ66" s="13"/>
    </row>
    <row r="67" spans="1:36" thickBot="1" x14ac:dyDescent="0.3">
      <c r="A67" s="13"/>
      <c r="B67" s="13"/>
      <c r="C67" s="13"/>
      <c r="D67"/>
      <c r="E67" s="13"/>
      <c r="F67" s="26" t="str">
        <f>IF(G67&lt;&gt;"",COUNTIF($G$5:G67,G67)&amp;"-"&amp;G67,"")</f>
        <v>2-PEDRO AFONSO</v>
      </c>
      <c r="G67" s="21" t="s">
        <v>330</v>
      </c>
      <c r="H67" s="21" t="s">
        <v>334</v>
      </c>
      <c r="I67" s="13" t="s">
        <v>385</v>
      </c>
      <c r="J67" s="26" t="str">
        <f>IF(K67&lt;&gt;"",COUNTIF($K$5:K67,K67)&amp;"-"&amp;K67,"")</f>
        <v>10-ARAGUATINS</v>
      </c>
      <c r="K67" s="22" t="s">
        <v>166</v>
      </c>
      <c r="L67" s="22" t="s">
        <v>375</v>
      </c>
      <c r="M67" s="13" t="s">
        <v>385</v>
      </c>
      <c r="N67" s="26" t="str">
        <f>IF(O67&lt;&gt;"",COUNTIF($O$5:O67,O67)&amp;"-"&amp;O67,"")</f>
        <v>1-ESCOLA MUNICIPAL RETIRO SANTA CRUZ</v>
      </c>
      <c r="O67" s="22" t="s">
        <v>375</v>
      </c>
      <c r="P67" s="22" t="s">
        <v>421</v>
      </c>
      <c r="Q67" s="20"/>
      <c r="R67" s="22" t="str">
        <f>IF(T67&lt;&gt;"",COUNTIF($S$5:S67,S67)&amp;"-"&amp;S67,"")</f>
        <v>1-ESCOLA MUNICIPAL PEDRO RODRIGUES NETO9º ano</v>
      </c>
      <c r="S67" s="22" t="str">
        <f t="shared" si="3"/>
        <v>ESCOLA MUNICIPAL PEDRO RODRIGUES NETO9º ano</v>
      </c>
      <c r="T67" s="51" t="s">
        <v>354</v>
      </c>
      <c r="U67" s="19" t="s">
        <v>433</v>
      </c>
      <c r="V67" s="53">
        <v>10</v>
      </c>
      <c r="W67" s="13" t="s">
        <v>385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 t="s">
        <v>385</v>
      </c>
      <c r="AI67" s="13" t="s">
        <v>385</v>
      </c>
      <c r="AJ67" s="13"/>
    </row>
    <row r="68" spans="1:36" thickBot="1" x14ac:dyDescent="0.3">
      <c r="A68" s="13"/>
      <c r="B68" s="13"/>
      <c r="C68" s="13"/>
      <c r="D68"/>
      <c r="E68" s="13"/>
      <c r="F68" s="26" t="str">
        <f>IF(G68&lt;&gt;"",COUNTIF($G$5:G68,G68)&amp;"-"&amp;G68,"")</f>
        <v>3-PEDRO AFONSO</v>
      </c>
      <c r="G68" s="21" t="s">
        <v>330</v>
      </c>
      <c r="H68" s="21" t="s">
        <v>335</v>
      </c>
      <c r="I68" s="13" t="s">
        <v>385</v>
      </c>
      <c r="J68" s="26" t="str">
        <f>IF(K68&lt;&gt;"",COUNTIF($K$5:K68,K68)&amp;"-"&amp;K68,"")</f>
        <v>11-ARAGUATINS</v>
      </c>
      <c r="K68" s="22" t="s">
        <v>166</v>
      </c>
      <c r="L68" s="22" t="s">
        <v>400</v>
      </c>
      <c r="M68" s="13" t="s">
        <v>385</v>
      </c>
      <c r="N68" s="26" t="str">
        <f>IF(O68&lt;&gt;"",COUNTIF($O$5:O68,O68)&amp;"-"&amp;O68,"")</f>
        <v>1-ESCOLA MUNICIPAL VEREADOR GUILHERME PARENTE</v>
      </c>
      <c r="O68" s="22" t="s">
        <v>400</v>
      </c>
      <c r="P68" s="22" t="s">
        <v>421</v>
      </c>
      <c r="Q68" s="20"/>
      <c r="R68" s="22" t="str">
        <f>IF(T68&lt;&gt;"",COUNTIF($S$5:S68,S68)&amp;"-"&amp;S68,"")</f>
        <v>1-ESCOLA MUNICIPAL LUZIA MACHADO FEITOSA9º ano</v>
      </c>
      <c r="S68" s="22" t="str">
        <f t="shared" si="3"/>
        <v>ESCOLA MUNICIPAL LUZIA MACHADO FEITOSA9º ano</v>
      </c>
      <c r="T68" s="51" t="s">
        <v>133</v>
      </c>
      <c r="U68" s="19" t="s">
        <v>433</v>
      </c>
      <c r="V68" s="52" t="s">
        <v>87</v>
      </c>
      <c r="W68" s="13" t="s">
        <v>385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 t="s">
        <v>385</v>
      </c>
      <c r="AI68" s="13" t="s">
        <v>385</v>
      </c>
      <c r="AJ68" s="13"/>
    </row>
    <row r="69" spans="1:36" thickBot="1" x14ac:dyDescent="0.3">
      <c r="A69" s="13"/>
      <c r="B69" s="13"/>
      <c r="C69" s="13"/>
      <c r="D69"/>
      <c r="E69" s="13"/>
      <c r="F69" s="26" t="str">
        <f>IF(G69&lt;&gt;"",COUNTIF($G$5:G69,G69)&amp;"-"&amp;G69,"")</f>
        <v>4-PEDRO AFONSO</v>
      </c>
      <c r="G69" s="21" t="s">
        <v>330</v>
      </c>
      <c r="H69" s="21" t="s">
        <v>337</v>
      </c>
      <c r="I69" s="13" t="s">
        <v>385</v>
      </c>
      <c r="J69" s="26" t="str">
        <f>IF(K69&lt;&gt;"",COUNTIF($K$5:K69,K69)&amp;"-"&amp;K69,"")</f>
        <v>1-AUGUSTINÓPOLIS</v>
      </c>
      <c r="K69" s="22" t="s">
        <v>173</v>
      </c>
      <c r="L69" s="22" t="s">
        <v>174</v>
      </c>
      <c r="M69" s="13" t="s">
        <v>385</v>
      </c>
      <c r="N69" s="26" t="str">
        <f>IF(O69&lt;&gt;"",COUNTIF($O$5:O69,O69)&amp;"-"&amp;O69,"")</f>
        <v>1-ESC MUL JARBAS PASSARINHO</v>
      </c>
      <c r="O69" s="22" t="s">
        <v>174</v>
      </c>
      <c r="P69" s="22" t="s">
        <v>421</v>
      </c>
      <c r="Q69" s="20"/>
      <c r="R69" s="22" t="str">
        <f>IF(T69&lt;&gt;"",COUNTIF($S$5:S69,S69)&amp;"-"&amp;S69,"")</f>
        <v>1-ESCOLA MUNICIPAL 14 DE OUTUBRO9º ano</v>
      </c>
      <c r="S69" s="22" t="str">
        <f t="shared" si="3"/>
        <v>ESCOLA MUNICIPAL 14 DE OUTUBRO9º ano</v>
      </c>
      <c r="T69" s="51" t="s">
        <v>216</v>
      </c>
      <c r="U69" s="19" t="s">
        <v>433</v>
      </c>
      <c r="V69" s="52" t="s">
        <v>87</v>
      </c>
      <c r="W69" s="13" t="s">
        <v>385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 t="s">
        <v>385</v>
      </c>
      <c r="AI69" s="13" t="s">
        <v>385</v>
      </c>
      <c r="AJ69" s="13"/>
    </row>
    <row r="70" spans="1:36" thickBot="1" x14ac:dyDescent="0.3">
      <c r="A70" s="13"/>
      <c r="B70" s="13"/>
      <c r="C70" s="13"/>
      <c r="D70"/>
      <c r="E70" s="13"/>
      <c r="F70" s="26" t="str">
        <f>IF(G70&lt;&gt;"",COUNTIF($G$5:G70,G70)&amp;"-"&amp;G70,"")</f>
        <v>5-PEDRO AFONSO</v>
      </c>
      <c r="G70" s="21" t="s">
        <v>330</v>
      </c>
      <c r="H70" s="21" t="s">
        <v>340</v>
      </c>
      <c r="I70" s="13" t="s">
        <v>385</v>
      </c>
      <c r="J70" s="26" t="str">
        <f>IF(K70&lt;&gt;"",COUNTIF($K$5:K70,K70)&amp;"-"&amp;K70,"")</f>
        <v>2-AUGUSTINÓPOLIS</v>
      </c>
      <c r="K70" s="22" t="s">
        <v>173</v>
      </c>
      <c r="L70" s="22" t="s">
        <v>175</v>
      </c>
      <c r="M70" s="13" t="s">
        <v>385</v>
      </c>
      <c r="N70" s="26" t="str">
        <f>IF(O70&lt;&gt;"",COUNTIF($O$5:O70,O70)&amp;"-"&amp;O70,"")</f>
        <v>1-ESC MUL PRES KENNEDY</v>
      </c>
      <c r="O70" s="22" t="s">
        <v>175</v>
      </c>
      <c r="P70" s="22" t="s">
        <v>421</v>
      </c>
      <c r="Q70" s="20"/>
      <c r="R70" s="22" t="str">
        <f>IF(T70&lt;&gt;"",COUNTIF($S$5:S70,S70)&amp;"-"&amp;S70,"")</f>
        <v>1-ESCOLA MUNICIPAL RURAL MENINO JESUS9º ano</v>
      </c>
      <c r="S70" s="22" t="str">
        <f t="shared" ref="S70:S133" si="8">T70&amp;U70</f>
        <v>ESCOLA MUNICIPAL RURAL MENINO JESUS9º ano</v>
      </c>
      <c r="T70" s="51" t="s">
        <v>456</v>
      </c>
      <c r="U70" s="19" t="s">
        <v>433</v>
      </c>
      <c r="V70" s="52" t="s">
        <v>95</v>
      </c>
      <c r="W70" s="13" t="s">
        <v>385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 t="s">
        <v>385</v>
      </c>
      <c r="AI70" s="13" t="s">
        <v>385</v>
      </c>
      <c r="AJ70" s="13"/>
    </row>
    <row r="71" spans="1:36" thickBot="1" x14ac:dyDescent="0.3">
      <c r="A71" s="13"/>
      <c r="B71" s="13"/>
      <c r="C71" s="13"/>
      <c r="D71"/>
      <c r="E71" s="13"/>
      <c r="F71" s="26" t="str">
        <f>IF(G71&lt;&gt;"",COUNTIF($G$5:G71,G71)&amp;"-"&amp;G71,"")</f>
        <v>1-PORTO NACIONAL</v>
      </c>
      <c r="G71" s="21" t="s">
        <v>342</v>
      </c>
      <c r="H71" s="21" t="s">
        <v>343</v>
      </c>
      <c r="I71" s="13" t="s">
        <v>385</v>
      </c>
      <c r="J71" s="26" t="str">
        <f>IF(K71&lt;&gt;"",COUNTIF($K$5:K71,K71)&amp;"-"&amp;K71,"")</f>
        <v>3-AUGUSTINÓPOLIS</v>
      </c>
      <c r="K71" s="22" t="s">
        <v>173</v>
      </c>
      <c r="L71" s="22" t="s">
        <v>401</v>
      </c>
      <c r="M71" s="13" t="s">
        <v>385</v>
      </c>
      <c r="N71" s="26" t="str">
        <f>IF(O71&lt;&gt;"",COUNTIF($O$5:O71,O71)&amp;"-"&amp;O71,"")</f>
        <v>1-ESCOLA MUNICIPAL ALFREDO PAULINO</v>
      </c>
      <c r="O71" s="22" t="s">
        <v>401</v>
      </c>
      <c r="P71" s="22" t="s">
        <v>421</v>
      </c>
      <c r="Q71" s="20"/>
      <c r="R71" s="22" t="str">
        <f>IF(T71&lt;&gt;"",COUNTIF($S$5:S71,S71)&amp;"-"&amp;S71,"")</f>
        <v>1-ESC MUNICIPAL PROFESSOR PARDAL9º ano</v>
      </c>
      <c r="S71" s="22" t="str">
        <f t="shared" si="8"/>
        <v>ESC MUNICIPAL PROFESSOR PARDAL9º ano</v>
      </c>
      <c r="T71" s="51" t="s">
        <v>195</v>
      </c>
      <c r="U71" s="19" t="s">
        <v>433</v>
      </c>
      <c r="V71" s="52" t="s">
        <v>116</v>
      </c>
      <c r="W71" s="13" t="s">
        <v>385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 t="s">
        <v>385</v>
      </c>
      <c r="AJ71" s="13"/>
    </row>
    <row r="72" spans="1:36" thickBot="1" x14ac:dyDescent="0.3">
      <c r="A72" s="13"/>
      <c r="B72" s="13"/>
      <c r="C72" s="13"/>
      <c r="D72"/>
      <c r="E72" s="13"/>
      <c r="F72" s="26" t="str">
        <f>IF(G72&lt;&gt;"",COUNTIF($G$5:G72,G72)&amp;"-"&amp;G72,"")</f>
        <v>2-PORTO NACIONAL</v>
      </c>
      <c r="G72" s="21" t="s">
        <v>342</v>
      </c>
      <c r="H72" s="21" t="s">
        <v>345</v>
      </c>
      <c r="I72" s="13" t="s">
        <v>385</v>
      </c>
      <c r="J72" s="26" t="str">
        <f>IF(K72&lt;&gt;"",COUNTIF($K$5:K72,K72)&amp;"-"&amp;K72,"")</f>
        <v>4-AUGUSTINÓPOLIS</v>
      </c>
      <c r="K72" s="22" t="s">
        <v>173</v>
      </c>
      <c r="L72" s="22" t="s">
        <v>176</v>
      </c>
      <c r="M72" s="13" t="s">
        <v>385</v>
      </c>
      <c r="N72" s="26" t="str">
        <f>IF(O72&lt;&gt;"",COUNTIF($O$5:O72,O72)&amp;"-"&amp;O72,"")</f>
        <v>1-ESCOLA MUNICIPAL BOA VISTA</v>
      </c>
      <c r="O72" s="22" t="s">
        <v>176</v>
      </c>
      <c r="P72" s="22" t="s">
        <v>421</v>
      </c>
      <c r="Q72" s="20"/>
      <c r="R72" s="22" t="str">
        <f>IF(T72&lt;&gt;"",COUNTIF($S$5:S72,S72)&amp;"-"&amp;S72,"")</f>
        <v>1-ESCOLA MUNICIPAL GENESIO GOMES9º ano</v>
      </c>
      <c r="S72" s="22" t="str">
        <f t="shared" si="8"/>
        <v>ESCOLA MUNICIPAL GENESIO GOMES9º ano</v>
      </c>
      <c r="T72" s="51" t="s">
        <v>197</v>
      </c>
      <c r="U72" s="19" t="s">
        <v>433</v>
      </c>
      <c r="V72" s="52" t="s">
        <v>87</v>
      </c>
      <c r="W72" s="13" t="s">
        <v>385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 t="s">
        <v>385</v>
      </c>
      <c r="AJ72" s="13"/>
    </row>
    <row r="73" spans="1:36" thickBot="1" x14ac:dyDescent="0.3">
      <c r="A73" s="13"/>
      <c r="B73" s="13"/>
      <c r="C73" s="13"/>
      <c r="D73"/>
      <c r="E73" s="13"/>
      <c r="F73" s="26" t="str">
        <f>IF(G73&lt;&gt;"",COUNTIF($G$5:G73,G73)&amp;"-"&amp;G73,"")</f>
        <v>3-PORTO NACIONAL</v>
      </c>
      <c r="G73" s="21" t="s">
        <v>342</v>
      </c>
      <c r="H73" s="21" t="s">
        <v>349</v>
      </c>
      <c r="I73" s="13" t="s">
        <v>385</v>
      </c>
      <c r="J73" s="26" t="str">
        <f>IF(K73&lt;&gt;"",COUNTIF($K$5:K73,K73)&amp;"-"&amp;K73,"")</f>
        <v>5-AUGUSTINÓPOLIS</v>
      </c>
      <c r="K73" s="22" t="s">
        <v>173</v>
      </c>
      <c r="L73" s="22" t="s">
        <v>177</v>
      </c>
      <c r="M73" s="13" t="s">
        <v>385</v>
      </c>
      <c r="N73" s="26" t="str">
        <f>IF(O73&lt;&gt;"",COUNTIF($O$5:O73,O73)&amp;"-"&amp;O73,"")</f>
        <v>1-ESCOLA MUNICIPAL GABRIEL ALVES PEREIRA</v>
      </c>
      <c r="O73" s="22" t="s">
        <v>177</v>
      </c>
      <c r="P73" s="22" t="s">
        <v>421</v>
      </c>
      <c r="Q73" s="20"/>
      <c r="R73" s="22" t="str">
        <f>IF(T73&lt;&gt;"",COUNTIF($S$5:S73,S73)&amp;"-"&amp;S73,"")</f>
        <v>2-ESCOLA MUNICIPAL GENESIO GOMES9º ano</v>
      </c>
      <c r="S73" s="22" t="str">
        <f t="shared" si="8"/>
        <v>ESCOLA MUNICIPAL GENESIO GOMES9º ano</v>
      </c>
      <c r="T73" s="51" t="s">
        <v>197</v>
      </c>
      <c r="U73" s="19" t="s">
        <v>433</v>
      </c>
      <c r="V73" s="52" t="s">
        <v>100</v>
      </c>
      <c r="W73" s="13" t="s">
        <v>385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 t="s">
        <v>385</v>
      </c>
      <c r="AJ73" s="13"/>
    </row>
    <row r="74" spans="1:36" thickBot="1" x14ac:dyDescent="0.3">
      <c r="A74" s="13"/>
      <c r="B74" s="13"/>
      <c r="C74" s="13"/>
      <c r="D74"/>
      <c r="E74" s="13"/>
      <c r="F74" s="26" t="str">
        <f>IF(G74&lt;&gt;"",COUNTIF($G$5:G74,G74)&amp;"-"&amp;G74,"")</f>
        <v>4-PORTO NACIONAL</v>
      </c>
      <c r="G74" s="21" t="s">
        <v>342</v>
      </c>
      <c r="H74" s="21" t="s">
        <v>351</v>
      </c>
      <c r="I74" s="13" t="s">
        <v>385</v>
      </c>
      <c r="J74" s="26" t="str">
        <f>IF(K74&lt;&gt;"",COUNTIF($K$5:K74,K74)&amp;"-"&amp;K74,"")</f>
        <v>6-AUGUSTINÓPOLIS</v>
      </c>
      <c r="K74" s="22" t="s">
        <v>173</v>
      </c>
      <c r="L74" s="22" t="s">
        <v>178</v>
      </c>
      <c r="M74" s="13" t="s">
        <v>385</v>
      </c>
      <c r="N74" s="26" t="str">
        <f>IF(O74&lt;&gt;"",COUNTIF($O$5:O74,O74)&amp;"-"&amp;O74,"")</f>
        <v>1-ESCOLA MUNICIPAL PEQUENO PRINCIPE</v>
      </c>
      <c r="O74" s="22" t="s">
        <v>178</v>
      </c>
      <c r="P74" s="22" t="s">
        <v>421</v>
      </c>
      <c r="Q74" s="20"/>
      <c r="R74" s="22" t="str">
        <f>IF(T74&lt;&gt;"",COUNTIF($S$5:S74,S74)&amp;"-"&amp;S74,"")</f>
        <v>1-ESC MUL CENTRO DO BARROSO9º ano</v>
      </c>
      <c r="S74" s="22" t="str">
        <f t="shared" si="8"/>
        <v>ESC MUL CENTRO DO BARROSO9º ano</v>
      </c>
      <c r="T74" s="51" t="s">
        <v>402</v>
      </c>
      <c r="U74" s="19" t="s">
        <v>433</v>
      </c>
      <c r="V74" s="52" t="s">
        <v>107</v>
      </c>
      <c r="W74" s="13" t="s">
        <v>385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 t="s">
        <v>385</v>
      </c>
      <c r="AJ74" s="13"/>
    </row>
    <row r="75" spans="1:36" thickBot="1" x14ac:dyDescent="0.3">
      <c r="A75" s="13"/>
      <c r="B75" s="13"/>
      <c r="C75" s="13"/>
      <c r="D75"/>
      <c r="E75" s="13"/>
      <c r="F75" s="26" t="str">
        <f>IF(G75&lt;&gt;"",COUNTIF($G$5:G75,G75)&amp;"-"&amp;G75,"")</f>
        <v>5-PORTO NACIONAL</v>
      </c>
      <c r="G75" s="21" t="s">
        <v>342</v>
      </c>
      <c r="H75" s="21" t="s">
        <v>353</v>
      </c>
      <c r="I75" s="13" t="s">
        <v>385</v>
      </c>
      <c r="J75" s="26" t="str">
        <f>IF(K75&lt;&gt;"",COUNTIF($K$5:K75,K75)&amp;"-"&amp;K75,"")</f>
        <v>1-AXIXÁ DO TOCANTINS</v>
      </c>
      <c r="K75" s="22" t="s">
        <v>179</v>
      </c>
      <c r="L75" s="22" t="s">
        <v>180</v>
      </c>
      <c r="M75" s="13" t="s">
        <v>385</v>
      </c>
      <c r="N75" s="26" t="str">
        <f>IF(O75&lt;&gt;"",COUNTIF($O$5:O75,O75)&amp;"-"&amp;O75,"")</f>
        <v>1-CENTRO EDUCACIONAL PAULO FREIRE</v>
      </c>
      <c r="O75" s="22" t="s">
        <v>180</v>
      </c>
      <c r="P75" s="22" t="s">
        <v>421</v>
      </c>
      <c r="Q75" s="20"/>
      <c r="R75" s="22" t="str">
        <f>IF(T75&lt;&gt;"",COUNTIF($S$5:S75,S75)&amp;"-"&amp;S75,"")</f>
        <v>1-CENTRO EDUCACIONAL PAULO FREIRE9º ano</v>
      </c>
      <c r="S75" s="22" t="str">
        <f t="shared" si="8"/>
        <v>CENTRO EDUCACIONAL PAULO FREIRE9º ano</v>
      </c>
      <c r="T75" s="51" t="s">
        <v>180</v>
      </c>
      <c r="U75" s="19" t="s">
        <v>433</v>
      </c>
      <c r="V75" s="52" t="s">
        <v>87</v>
      </c>
      <c r="W75" s="13" t="s">
        <v>385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 t="s">
        <v>385</v>
      </c>
      <c r="AJ75" s="13"/>
    </row>
    <row r="76" spans="1:36" thickBot="1" x14ac:dyDescent="0.3">
      <c r="A76" s="13"/>
      <c r="B76" s="13"/>
      <c r="C76" s="13"/>
      <c r="D76"/>
      <c r="E76" s="13"/>
      <c r="F76" s="26" t="str">
        <f>IF(G76&lt;&gt;"",COUNTIF($G$5:G76,G76)&amp;"-"&amp;G76,"")</f>
        <v>1-TOCANTINOPOLIS</v>
      </c>
      <c r="G76" s="21" t="s">
        <v>92</v>
      </c>
      <c r="H76" s="21" t="s">
        <v>356</v>
      </c>
      <c r="I76" s="13" t="s">
        <v>385</v>
      </c>
      <c r="J76" s="26" t="str">
        <f>IF(K76&lt;&gt;"",COUNTIF($K$5:K76,K76)&amp;"-"&amp;K76,"")</f>
        <v>2-AXIXÁ DO TOCANTINS</v>
      </c>
      <c r="K76" s="22" t="s">
        <v>179</v>
      </c>
      <c r="L76" s="22" t="s">
        <v>402</v>
      </c>
      <c r="M76" s="13" t="s">
        <v>385</v>
      </c>
      <c r="N76" s="26" t="str">
        <f>IF(O76&lt;&gt;"",COUNTIF($O$5:O76,O76)&amp;"-"&amp;O76,"")</f>
        <v>1-ESC MUL MARECHAL RONDON</v>
      </c>
      <c r="O76" s="22" t="s">
        <v>403</v>
      </c>
      <c r="P76" s="22" t="s">
        <v>421</v>
      </c>
      <c r="Q76" s="20"/>
      <c r="R76" s="22" t="str">
        <f>IF(T76&lt;&gt;"",COUNTIF($S$5:S76,S76)&amp;"-"&amp;S76,"")</f>
        <v>2-CENTRO EDUCACIONAL PAULO FREIRE9º ano</v>
      </c>
      <c r="S76" s="22" t="str">
        <f t="shared" si="8"/>
        <v>CENTRO EDUCACIONAL PAULO FREIRE9º ano</v>
      </c>
      <c r="T76" s="51" t="s">
        <v>180</v>
      </c>
      <c r="U76" s="19" t="s">
        <v>433</v>
      </c>
      <c r="V76" s="52" t="s">
        <v>100</v>
      </c>
      <c r="W76" s="13" t="s">
        <v>385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 t="s">
        <v>385</v>
      </c>
      <c r="AJ76" s="13"/>
    </row>
    <row r="77" spans="1:36" thickBot="1" x14ac:dyDescent="0.3">
      <c r="A77" s="13"/>
      <c r="B77" s="13"/>
      <c r="C77" s="13"/>
      <c r="D77"/>
      <c r="E77" s="13"/>
      <c r="F77" s="26" t="str">
        <f>IF(G77&lt;&gt;"",COUNTIF($G$5:G77,G77)&amp;"-"&amp;G77,"")</f>
        <v>2-TOCANTINOPOLIS</v>
      </c>
      <c r="G77" s="21" t="s">
        <v>92</v>
      </c>
      <c r="H77" s="21" t="s">
        <v>360</v>
      </c>
      <c r="I77" s="13" t="s">
        <v>385</v>
      </c>
      <c r="J77" s="26" t="str">
        <f>IF(K77&lt;&gt;"",COUNTIF($K$5:K77,K77)&amp;"-"&amp;K77,"")</f>
        <v>3-AXIXÁ DO TOCANTINS</v>
      </c>
      <c r="K77" s="22" t="s">
        <v>179</v>
      </c>
      <c r="L77" s="22" t="s">
        <v>403</v>
      </c>
      <c r="M77" s="13" t="s">
        <v>385</v>
      </c>
      <c r="N77" s="26" t="str">
        <f>IF(O77&lt;&gt;"",COUNTIF($O$5:O77,O77)&amp;"-"&amp;O77,"")</f>
        <v>1-ESC MUL PADRE IRTON</v>
      </c>
      <c r="O77" s="22" t="s">
        <v>181</v>
      </c>
      <c r="P77" s="22" t="s">
        <v>421</v>
      </c>
      <c r="Q77" s="20"/>
      <c r="R77" s="22" t="str">
        <f>IF(T77&lt;&gt;"",COUNTIF($S$5:S77,S77)&amp;"-"&amp;S77,"")</f>
        <v>1-ESCOLA MUNICIPAL CAETANA DE MORAES COSTA9º ano</v>
      </c>
      <c r="S77" s="22" t="str">
        <f t="shared" si="8"/>
        <v>ESCOLA MUNICIPAL CAETANA DE MORAES COSTA9º ano</v>
      </c>
      <c r="T77" s="51" t="s">
        <v>196</v>
      </c>
      <c r="U77" s="19" t="s">
        <v>433</v>
      </c>
      <c r="V77" s="51" t="s">
        <v>457</v>
      </c>
      <c r="W77" s="13" t="s">
        <v>385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 t="s">
        <v>385</v>
      </c>
      <c r="AJ77" s="13"/>
    </row>
    <row r="78" spans="1:36" thickBot="1" x14ac:dyDescent="0.3">
      <c r="A78" s="13"/>
      <c r="B78" s="13"/>
      <c r="C78" s="13"/>
      <c r="D78"/>
      <c r="E78" s="13"/>
      <c r="F78" s="26" t="str">
        <f>IF(G78&lt;&gt;"",COUNTIF($G$5:G78,G78)&amp;"-"&amp;G78,"")</f>
        <v>3-TOCANTINOPOLIS</v>
      </c>
      <c r="G78" s="21" t="s">
        <v>92</v>
      </c>
      <c r="H78" s="21" t="s">
        <v>362</v>
      </c>
      <c r="I78" s="13" t="s">
        <v>385</v>
      </c>
      <c r="J78" s="26" t="str">
        <f>IF(K78&lt;&gt;"",COUNTIF($K$5:K78,K78)&amp;"-"&amp;K78,"")</f>
        <v>4-AXIXÁ DO TOCANTINS</v>
      </c>
      <c r="K78" s="22" t="s">
        <v>179</v>
      </c>
      <c r="L78" s="22" t="s">
        <v>181</v>
      </c>
      <c r="M78" s="13" t="s">
        <v>385</v>
      </c>
      <c r="N78" s="26" t="str">
        <f>IF(O78&lt;&gt;"",COUNTIF($O$5:O78,O78)&amp;"-"&amp;O78,"")</f>
        <v>1-ESC MUL SAO JOSE</v>
      </c>
      <c r="O78" s="22" t="s">
        <v>404</v>
      </c>
      <c r="P78" s="22" t="s">
        <v>421</v>
      </c>
      <c r="Q78" s="20"/>
      <c r="R78" s="22" t="str">
        <f>IF(T78&lt;&gt;"",COUNTIF($S$5:S78,S78)&amp;"-"&amp;S78,"")</f>
        <v>1-ESC MUL JOSE DE CARVALHO9º ano</v>
      </c>
      <c r="S78" s="22" t="str">
        <f t="shared" si="8"/>
        <v>ESC MUL JOSE DE CARVALHO9º ano</v>
      </c>
      <c r="T78" s="51" t="s">
        <v>128</v>
      </c>
      <c r="U78" s="19" t="s">
        <v>433</v>
      </c>
      <c r="V78" s="52" t="s">
        <v>87</v>
      </c>
      <c r="W78" s="13" t="s">
        <v>385</v>
      </c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 t="s">
        <v>385</v>
      </c>
      <c r="AJ78" s="13"/>
    </row>
    <row r="79" spans="1:36" thickBot="1" x14ac:dyDescent="0.3">
      <c r="A79" s="13"/>
      <c r="B79" s="13"/>
      <c r="C79" s="13"/>
      <c r="D79"/>
      <c r="E79" s="13"/>
      <c r="F79" s="26" t="str">
        <f>IF(G79&lt;&gt;"",COUNTIF($G$5:G79,G79)&amp;"-"&amp;G79,"")</f>
        <v>4-TOCANTINOPOLIS</v>
      </c>
      <c r="G79" s="21" t="s">
        <v>92</v>
      </c>
      <c r="H79" s="21" t="s">
        <v>364</v>
      </c>
      <c r="I79" s="13" t="s">
        <v>385</v>
      </c>
      <c r="J79" s="26" t="str">
        <f>IF(K79&lt;&gt;"",COUNTIF($K$5:K79,K79)&amp;"-"&amp;K79,"")</f>
        <v>5-AXIXÁ DO TOCANTINS</v>
      </c>
      <c r="K79" s="22" t="s">
        <v>179</v>
      </c>
      <c r="L79" s="22" t="s">
        <v>404</v>
      </c>
      <c r="M79" s="13" t="s">
        <v>385</v>
      </c>
      <c r="N79" s="26" t="str">
        <f>IF(O79&lt;&gt;"",COUNTIF($O$5:O79,O79)&amp;"-"&amp;O79,"")</f>
        <v>1-ESCOLA MULNICIPAL DOM PEDRO I</v>
      </c>
      <c r="O79" s="22" t="s">
        <v>182</v>
      </c>
      <c r="P79" s="22" t="s">
        <v>421</v>
      </c>
      <c r="Q79" s="20"/>
      <c r="R79" s="22" t="str">
        <f>IF(T79&lt;&gt;"",COUNTIF($S$5:S79,S79)&amp;"-"&amp;S79,"")</f>
        <v>1-ESC MUL MACHADO DE ASSIS9º ano</v>
      </c>
      <c r="S79" s="22" t="str">
        <f t="shared" si="8"/>
        <v>ESC MUL MACHADO DE ASSIS9º ano</v>
      </c>
      <c r="T79" s="51" t="s">
        <v>298</v>
      </c>
      <c r="U79" s="19" t="s">
        <v>433</v>
      </c>
      <c r="V79" s="52" t="s">
        <v>87</v>
      </c>
      <c r="W79" s="13" t="s">
        <v>385</v>
      </c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 t="s">
        <v>385</v>
      </c>
      <c r="AJ79" s="13"/>
    </row>
    <row r="80" spans="1:36" thickBot="1" x14ac:dyDescent="0.3">
      <c r="A80" s="13"/>
      <c r="B80" s="13"/>
      <c r="C80" s="13"/>
      <c r="D80"/>
      <c r="E80" s="13"/>
      <c r="F80" s="26" t="str">
        <f>IF(G80&lt;&gt;"",COUNTIF($G$5:G80,G80)&amp;"-"&amp;G80,"")</f>
        <v>5-TOCANTINOPOLIS</v>
      </c>
      <c r="G80" s="21" t="s">
        <v>92</v>
      </c>
      <c r="H80" s="21" t="s">
        <v>366</v>
      </c>
      <c r="I80" s="13" t="s">
        <v>385</v>
      </c>
      <c r="J80" s="26" t="str">
        <f>IF(K80&lt;&gt;"",COUNTIF($K$5:K80,K80)&amp;"-"&amp;K80,"")</f>
        <v>6-AXIXÁ DO TOCANTINS</v>
      </c>
      <c r="K80" s="22" t="s">
        <v>179</v>
      </c>
      <c r="L80" s="22" t="s">
        <v>182</v>
      </c>
      <c r="M80" s="13" t="s">
        <v>385</v>
      </c>
      <c r="N80" s="26" t="str">
        <f>IF(O80&lt;&gt;"",COUNTIF($O$5:O80,O80)&amp;"-"&amp;O80,"")</f>
        <v>1-ESCOLA MUNICIPAL JOAO PAULO II</v>
      </c>
      <c r="O80" s="22" t="s">
        <v>183</v>
      </c>
      <c r="P80" s="22" t="s">
        <v>421</v>
      </c>
      <c r="Q80" s="20"/>
      <c r="R80" s="22" t="str">
        <f>IF(T80&lt;&gt;"",COUNTIF($S$5:S80,S80)&amp;"-"&amp;S80,"")</f>
        <v>1-ESC MUL ANGELO SIRIANO9º ano</v>
      </c>
      <c r="S80" s="22" t="str">
        <f t="shared" si="8"/>
        <v>ESC MUL ANGELO SIRIANO9º ano</v>
      </c>
      <c r="T80" s="51" t="s">
        <v>458</v>
      </c>
      <c r="U80" s="19" t="s">
        <v>433</v>
      </c>
      <c r="V80" s="52" t="s">
        <v>87</v>
      </c>
      <c r="W80" s="13" t="s">
        <v>385</v>
      </c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 t="s">
        <v>385</v>
      </c>
      <c r="AJ80" s="13"/>
    </row>
    <row r="81" spans="1:36" thickBot="1" x14ac:dyDescent="0.3">
      <c r="A81" s="13"/>
      <c r="B81" s="13"/>
      <c r="C81" s="13"/>
      <c r="D81"/>
      <c r="E81" s="13"/>
      <c r="F81" s="26" t="str">
        <f>IF(G81&lt;&gt;"",COUNTIF($G$5:G81,G81)&amp;"-"&amp;G81,"")</f>
        <v>6-TOCANTINOPOLIS</v>
      </c>
      <c r="G81" s="21" t="s">
        <v>92</v>
      </c>
      <c r="H81" s="21" t="s">
        <v>93</v>
      </c>
      <c r="I81" s="13" t="s">
        <v>385</v>
      </c>
      <c r="J81" s="26" t="str">
        <f>IF(K81&lt;&gt;"",COUNTIF($K$5:K81,K81)&amp;"-"&amp;K81,"")</f>
        <v>7-AXIXÁ DO TOCANTINS</v>
      </c>
      <c r="K81" s="22" t="s">
        <v>179</v>
      </c>
      <c r="L81" s="22" t="s">
        <v>183</v>
      </c>
      <c r="M81" s="13" t="s">
        <v>385</v>
      </c>
      <c r="N81" s="26" t="str">
        <f>IF(O81&lt;&gt;"",COUNTIF($O$5:O81,O81)&amp;"-"&amp;O81,"")</f>
        <v>1-ESCOLA MUNICIPAL OSVALDO REIS</v>
      </c>
      <c r="O81" s="22" t="s">
        <v>184</v>
      </c>
      <c r="P81" s="22" t="s">
        <v>421</v>
      </c>
      <c r="Q81" s="20"/>
      <c r="R81" s="22" t="str">
        <f>IF(T81&lt;&gt;"",COUNTIF($S$5:S81,S81)&amp;"-"&amp;S81,"")</f>
        <v>1-ESCOLA MUNICIPAL RUI SILVA9º ano</v>
      </c>
      <c r="S81" s="22" t="str">
        <f t="shared" si="8"/>
        <v>ESCOLA MUNICIPAL RUI SILVA9º ano</v>
      </c>
      <c r="T81" s="51" t="s">
        <v>459</v>
      </c>
      <c r="U81" s="19" t="s">
        <v>433</v>
      </c>
      <c r="V81" s="51" t="s">
        <v>460</v>
      </c>
      <c r="W81" s="13" t="s">
        <v>385</v>
      </c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 t="s">
        <v>385</v>
      </c>
      <c r="AJ81" s="13"/>
    </row>
    <row r="82" spans="1:36" thickBot="1" x14ac:dyDescent="0.3">
      <c r="A82" s="13"/>
      <c r="B82" s="13"/>
      <c r="C82" s="13"/>
      <c r="D82"/>
      <c r="E82" s="13"/>
      <c r="F82" s="26" t="str">
        <f>IF(G82&lt;&gt;"",COUNTIF($G$5:G82,G82)&amp;"-"&amp;G82,"")</f>
        <v>7-TOCANTINOPOLIS</v>
      </c>
      <c r="G82" s="21" t="s">
        <v>92</v>
      </c>
      <c r="H82" s="21" t="s">
        <v>371</v>
      </c>
      <c r="I82" s="13" t="s">
        <v>385</v>
      </c>
      <c r="J82" s="26" t="str">
        <f>IF(K82&lt;&gt;"",COUNTIF($K$5:K82,K82)&amp;"-"&amp;K82,"")</f>
        <v>8-AXIXÁ DO TOCANTINS</v>
      </c>
      <c r="K82" s="22" t="s">
        <v>179</v>
      </c>
      <c r="L82" s="22" t="s">
        <v>184</v>
      </c>
      <c r="M82" s="13" t="s">
        <v>385</v>
      </c>
      <c r="N82" s="26" t="str">
        <f>IF(O82&lt;&gt;"",COUNTIF($O$5:O82,O82)&amp;"-"&amp;O82,"")</f>
        <v>1-ESCOLA MUNICIPAL BURITI B</v>
      </c>
      <c r="O82" s="22" t="s">
        <v>186</v>
      </c>
      <c r="P82" s="22" t="s">
        <v>421</v>
      </c>
      <c r="Q82" s="20"/>
      <c r="R82" s="22" t="str">
        <f>IF(T82&lt;&gt;"",COUNTIF($S$5:S82,S82)&amp;"-"&amp;S82,"")</f>
        <v>1-ESC MUL STO ANTONIO9º ano</v>
      </c>
      <c r="S82" s="22" t="str">
        <f t="shared" si="8"/>
        <v>ESC MUL STO ANTONIO9º ano</v>
      </c>
      <c r="T82" s="51" t="s">
        <v>369</v>
      </c>
      <c r="U82" s="19" t="s">
        <v>433</v>
      </c>
      <c r="V82" s="51" t="s">
        <v>461</v>
      </c>
      <c r="W82" s="13" t="s">
        <v>385</v>
      </c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 t="s">
        <v>385</v>
      </c>
      <c r="AJ82" s="13"/>
    </row>
    <row r="83" spans="1:36" thickBot="1" x14ac:dyDescent="0.3">
      <c r="A83" s="13"/>
      <c r="B83" s="13"/>
      <c r="C83" s="13"/>
      <c r="D83"/>
      <c r="E83" s="13"/>
      <c r="F83" s="26" t="str">
        <f>IF(G83&lt;&gt;"",COUNTIF($G$5:G83,G83)&amp;"-"&amp;G83,"")</f>
        <v/>
      </c>
      <c r="G83" s="21"/>
      <c r="H83" s="21"/>
      <c r="I83" s="13" t="s">
        <v>385</v>
      </c>
      <c r="J83" s="26" t="str">
        <f>IF(K83&lt;&gt;"",COUNTIF($K$5:K83,K83)&amp;"-"&amp;K83,"")</f>
        <v>1-BURITI DO TOCANTINS</v>
      </c>
      <c r="K83" s="22" t="s">
        <v>185</v>
      </c>
      <c r="L83" s="22" t="s">
        <v>186</v>
      </c>
      <c r="M83" s="13" t="s">
        <v>385</v>
      </c>
      <c r="N83" s="26" t="str">
        <f>IF(O83&lt;&gt;"",COUNTIF($O$5:O83,O83)&amp;"-"&amp;O83,"")</f>
        <v>1-ESCOLA MUNICIPAL HENRIQUE ALVES GARCIA</v>
      </c>
      <c r="O83" s="22" t="s">
        <v>189</v>
      </c>
      <c r="P83" s="22" t="s">
        <v>421</v>
      </c>
      <c r="Q83" s="20"/>
      <c r="R83" s="22" t="str">
        <f>IF(T83&lt;&gt;"",COUNTIF($S$5:S83,S83)&amp;"-"&amp;S83,"")</f>
        <v>1-ESCOLA MUNICIPAL PRESIDENTE LULA DA SILVA9º ano</v>
      </c>
      <c r="S83" s="22" t="str">
        <f t="shared" si="8"/>
        <v>ESCOLA MUNICIPAL PRESIDENTE LULA DA SILVA9º ano</v>
      </c>
      <c r="T83" s="51" t="s">
        <v>462</v>
      </c>
      <c r="U83" s="19" t="s">
        <v>433</v>
      </c>
      <c r="V83" s="52" t="s">
        <v>87</v>
      </c>
      <c r="W83" s="13" t="s">
        <v>385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 t="s">
        <v>385</v>
      </c>
      <c r="AJ83" s="13"/>
    </row>
    <row r="84" spans="1:36" thickBot="1" x14ac:dyDescent="0.3">
      <c r="A84" s="13"/>
      <c r="B84" s="13"/>
      <c r="C84" s="13"/>
      <c r="D84"/>
      <c r="E84" s="13"/>
      <c r="F84" s="26" t="str">
        <f>IF(G84&lt;&gt;"",COUNTIF($G$5:G84,G84)&amp;"-"&amp;G84,"")</f>
        <v/>
      </c>
      <c r="G84" s="21"/>
      <c r="H84" s="21"/>
      <c r="I84" s="13" t="s">
        <v>385</v>
      </c>
      <c r="J84" s="26" t="str">
        <f>IF(K84&lt;&gt;"",COUNTIF($K$5:K84,K84)&amp;"-"&amp;K84,"")</f>
        <v>2-BURITI DO TOCANTINS</v>
      </c>
      <c r="K84" s="22" t="s">
        <v>185</v>
      </c>
      <c r="L84" s="22" t="s">
        <v>189</v>
      </c>
      <c r="M84" s="13" t="s">
        <v>385</v>
      </c>
      <c r="N84" s="26" t="str">
        <f>IF(O84&lt;&gt;"",COUNTIF($O$5:O84,O84)&amp;"-"&amp;O84,"")</f>
        <v>1-ESCOLA MUNICIPAL LUIZ GONZAGA DE SOUSA</v>
      </c>
      <c r="O84" s="22" t="s">
        <v>190</v>
      </c>
      <c r="P84" s="22" t="s">
        <v>421</v>
      </c>
      <c r="Q84" s="20"/>
      <c r="R84" s="22" t="str">
        <f>IF(T84&lt;&gt;"",COUNTIF($S$5:S84,S84)&amp;"-"&amp;S84,"")</f>
        <v>1-ESCOLA MUNICIPAL DEGRAUS DO SABER9º ano</v>
      </c>
      <c r="S84" s="22" t="str">
        <f t="shared" si="8"/>
        <v>ESCOLA MUNICIPAL DEGRAUS DO SABER9º ano</v>
      </c>
      <c r="T84" s="51" t="s">
        <v>358</v>
      </c>
      <c r="U84" s="19" t="s">
        <v>433</v>
      </c>
      <c r="V84" s="52" t="s">
        <v>87</v>
      </c>
      <c r="W84" s="13" t="s">
        <v>385</v>
      </c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 t="s">
        <v>385</v>
      </c>
      <c r="AJ84" s="13"/>
    </row>
    <row r="85" spans="1:36" thickBot="1" x14ac:dyDescent="0.3">
      <c r="A85" s="13"/>
      <c r="B85" s="13"/>
      <c r="C85" s="13"/>
      <c r="D85"/>
      <c r="E85" s="13"/>
      <c r="F85" s="26" t="str">
        <f>IF(G85&lt;&gt;"",COUNTIF($G$5:G85,G85)&amp;"-"&amp;G85,"")</f>
        <v/>
      </c>
      <c r="G85" s="21"/>
      <c r="H85" s="21"/>
      <c r="I85" s="13" t="s">
        <v>385</v>
      </c>
      <c r="J85" s="26" t="str">
        <f>IF(K85&lt;&gt;"",COUNTIF($K$5:K85,K85)&amp;"-"&amp;K85,"")</f>
        <v>3-BURITI DO TOCANTINS</v>
      </c>
      <c r="K85" s="22" t="s">
        <v>185</v>
      </c>
      <c r="L85" s="22" t="s">
        <v>190</v>
      </c>
      <c r="M85" s="13" t="s">
        <v>385</v>
      </c>
      <c r="N85" s="26" t="str">
        <f>IF(O85&lt;&gt;"",COUNTIF($O$5:O85,O85)&amp;"-"&amp;O85,"")</f>
        <v>1-ESC MUL ALFREDO NASSER</v>
      </c>
      <c r="O85" s="22" t="s">
        <v>193</v>
      </c>
      <c r="P85" s="22" t="s">
        <v>421</v>
      </c>
      <c r="Q85" s="20"/>
      <c r="R85" s="22" t="str">
        <f>IF(T85&lt;&gt;"",COUNTIF($S$5:S85,S85)&amp;"-"&amp;S85,"")</f>
        <v>1-ESCOLA MUNICIPAL FIRMINO COELHO DE ARAUJO9º ano</v>
      </c>
      <c r="S85" s="22" t="str">
        <f t="shared" si="8"/>
        <v>ESCOLA MUNICIPAL FIRMINO COELHO DE ARAUJO9º ano</v>
      </c>
      <c r="T85" s="51" t="s">
        <v>407</v>
      </c>
      <c r="U85" s="19" t="s">
        <v>433</v>
      </c>
      <c r="V85" s="52" t="s">
        <v>134</v>
      </c>
      <c r="W85" s="13" t="s">
        <v>385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 t="s">
        <v>385</v>
      </c>
      <c r="AJ85" s="13"/>
    </row>
    <row r="86" spans="1:36" thickBot="1" x14ac:dyDescent="0.3">
      <c r="A86" s="13"/>
      <c r="B86" s="13"/>
      <c r="C86" s="13"/>
      <c r="D86"/>
      <c r="E86" s="13"/>
      <c r="F86" s="26" t="str">
        <f>IF(G86&lt;&gt;"",COUNTIF($G$5:G86,G86)&amp;"-"&amp;G86,"")</f>
        <v/>
      </c>
      <c r="G86" s="21"/>
      <c r="H86" s="21"/>
      <c r="I86" s="13" t="s">
        <v>385</v>
      </c>
      <c r="J86" s="26" t="str">
        <f>IF(K86&lt;&gt;"",COUNTIF($K$5:K86,K86)&amp;"-"&amp;K86,"")</f>
        <v>1-PRAIA NORTE</v>
      </c>
      <c r="K86" s="22" t="s">
        <v>192</v>
      </c>
      <c r="L86" s="22" t="s">
        <v>193</v>
      </c>
      <c r="M86" s="13" t="s">
        <v>385</v>
      </c>
      <c r="N86" s="26" t="str">
        <f>IF(O86&lt;&gt;"",COUNTIF($O$5:O86,O86)&amp;"-"&amp;O86,"")</f>
        <v>1-ESC MUL JOSE LOPES DA SILVA</v>
      </c>
      <c r="O86" s="22" t="s">
        <v>194</v>
      </c>
      <c r="P86" s="22" t="s">
        <v>421</v>
      </c>
      <c r="Q86" s="20"/>
      <c r="R86" s="22" t="str">
        <f>IF(T86&lt;&gt;"",COUNTIF($S$5:S86,S86)&amp;"-"&amp;S86,"")</f>
        <v>1-ESC MUNICIPAL SEBASTIAO MOURAO9º ano</v>
      </c>
      <c r="S86" s="22" t="str">
        <f t="shared" si="8"/>
        <v>ESC MUNICIPAL SEBASTIAO MOURAO9º ano</v>
      </c>
      <c r="T86" s="51" t="s">
        <v>463</v>
      </c>
      <c r="U86" s="19" t="s">
        <v>433</v>
      </c>
      <c r="V86" s="52" t="s">
        <v>439</v>
      </c>
      <c r="W86" s="13" t="s">
        <v>385</v>
      </c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 t="s">
        <v>385</v>
      </c>
      <c r="AJ86" s="13"/>
    </row>
    <row r="87" spans="1:36" thickBot="1" x14ac:dyDescent="0.3">
      <c r="A87" s="13"/>
      <c r="B87" s="13"/>
      <c r="C87" s="13"/>
      <c r="D87"/>
      <c r="E87" s="13"/>
      <c r="F87" s="26" t="str">
        <f>IF(G87&lt;&gt;"",COUNTIF($G$5:G87,G87)&amp;"-"&amp;G87,"")</f>
        <v/>
      </c>
      <c r="G87" s="21"/>
      <c r="H87" s="21"/>
      <c r="I87" s="13" t="s">
        <v>385</v>
      </c>
      <c r="J87" s="26" t="str">
        <f>IF(K87&lt;&gt;"",COUNTIF($K$5:K87,K87)&amp;"-"&amp;K87,"")</f>
        <v>2-PRAIA NORTE</v>
      </c>
      <c r="K87" s="22" t="s">
        <v>192</v>
      </c>
      <c r="L87" s="22" t="s">
        <v>194</v>
      </c>
      <c r="M87" s="13" t="s">
        <v>385</v>
      </c>
      <c r="N87" s="26" t="str">
        <f>IF(O87&lt;&gt;"",COUNTIF($O$5:O87,O87)&amp;"-"&amp;O87,"")</f>
        <v>1-ESC MUNICIPAL PROFESSOR PARDAL</v>
      </c>
      <c r="O87" s="22" t="s">
        <v>195</v>
      </c>
      <c r="P87" s="22" t="s">
        <v>421</v>
      </c>
      <c r="Q87" s="20"/>
      <c r="R87" s="22" t="str">
        <f>IF(T87&lt;&gt;"",COUNTIF($S$5:S87,S87)&amp;"-"&amp;S87,"")</f>
        <v>1-ESCOLA MUNICIPAL BERNARDO GUIMARAES9º ano</v>
      </c>
      <c r="S87" s="22" t="str">
        <f t="shared" si="8"/>
        <v>ESCOLA MUNICIPAL BERNARDO GUIMARAES9º ano</v>
      </c>
      <c r="T87" s="51" t="s">
        <v>464</v>
      </c>
      <c r="U87" s="19" t="s">
        <v>433</v>
      </c>
      <c r="V87" s="52" t="s">
        <v>373</v>
      </c>
      <c r="W87" s="13" t="s">
        <v>385</v>
      </c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 t="s">
        <v>385</v>
      </c>
      <c r="AJ87" s="13"/>
    </row>
    <row r="88" spans="1:36" thickBot="1" x14ac:dyDescent="0.3">
      <c r="A88" s="13"/>
      <c r="B88" s="13"/>
      <c r="C88" s="13"/>
      <c r="D88"/>
      <c r="E88" s="13"/>
      <c r="F88" s="26" t="str">
        <f>IF(G88&lt;&gt;"",COUNTIF($G$5:G88,G88)&amp;"-"&amp;G88,"")</f>
        <v/>
      </c>
      <c r="G88" s="21"/>
      <c r="H88" s="21"/>
      <c r="I88" s="13" t="s">
        <v>385</v>
      </c>
      <c r="J88" s="26" t="str">
        <f>IF(K88&lt;&gt;"",COUNTIF($K$5:K88,K88)&amp;"-"&amp;K88,"")</f>
        <v>3-PRAIA NORTE</v>
      </c>
      <c r="K88" s="22" t="s">
        <v>192</v>
      </c>
      <c r="L88" s="22" t="s">
        <v>195</v>
      </c>
      <c r="M88" s="13" t="s">
        <v>385</v>
      </c>
      <c r="N88" s="26" t="str">
        <f>IF(O88&lt;&gt;"",COUNTIF($O$5:O88,O88)&amp;"-"&amp;O88,"")</f>
        <v>1-ESCOLA MUNICIPAL CAETANA DE MORAES COSTA</v>
      </c>
      <c r="O88" s="22" t="s">
        <v>196</v>
      </c>
      <c r="P88" s="22" t="s">
        <v>421</v>
      </c>
      <c r="Q88" s="20"/>
      <c r="R88" s="22" t="str">
        <f>IF(T88&lt;&gt;"",COUNTIF($S$5:S88,S88)&amp;"-"&amp;S88,"")</f>
        <v>1-ESCOLA MUNICIPAL D LINDAURA OLIVEIRA MORAES9º ano</v>
      </c>
      <c r="S88" s="22" t="str">
        <f t="shared" si="8"/>
        <v>ESCOLA MUNICIPAL D LINDAURA OLIVEIRA MORAES9º ano</v>
      </c>
      <c r="T88" s="51" t="s">
        <v>465</v>
      </c>
      <c r="U88" s="19" t="s">
        <v>433</v>
      </c>
      <c r="V88" s="52" t="s">
        <v>439</v>
      </c>
      <c r="W88" s="13" t="s">
        <v>385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 t="s">
        <v>385</v>
      </c>
      <c r="AJ88" s="13"/>
    </row>
    <row r="89" spans="1:36" thickBot="1" x14ac:dyDescent="0.3">
      <c r="A89" s="13"/>
      <c r="B89" s="13"/>
      <c r="C89" s="13"/>
      <c r="D89"/>
      <c r="E89" s="13"/>
      <c r="F89" s="26" t="str">
        <f>IF(G89&lt;&gt;"",COUNTIF($G$5:G89,G89)&amp;"-"&amp;G89,"")</f>
        <v/>
      </c>
      <c r="G89" s="21"/>
      <c r="H89" s="21"/>
      <c r="I89" s="13" t="s">
        <v>385</v>
      </c>
      <c r="J89" s="26" t="str">
        <f>IF(K89&lt;&gt;"",COUNTIF($K$5:K89,K89)&amp;"-"&amp;K89,"")</f>
        <v>4-PRAIA NORTE</v>
      </c>
      <c r="K89" s="22" t="s">
        <v>192</v>
      </c>
      <c r="L89" s="23" t="s">
        <v>196</v>
      </c>
      <c r="M89" s="13" t="s">
        <v>385</v>
      </c>
      <c r="N89" s="26" t="str">
        <f>IF(O89&lt;&gt;"",COUNTIF($O$5:O89,O89)&amp;"-"&amp;O89,"")</f>
        <v>1-ESCOLA MUNICIPAL GENESIO GOMES</v>
      </c>
      <c r="O89" s="22" t="s">
        <v>197</v>
      </c>
      <c r="P89" s="22" t="s">
        <v>421</v>
      </c>
      <c r="Q89" s="20"/>
      <c r="R89" s="22" t="str">
        <f>IF(T89&lt;&gt;"",COUNTIF($S$5:S89,S89)&amp;"-"&amp;S89,"")</f>
        <v>2-ESCOLA MUNICIPAL D LINDAURA OLIVEIRA MORAES9º ano</v>
      </c>
      <c r="S89" s="22" t="str">
        <f t="shared" si="8"/>
        <v>ESCOLA MUNICIPAL D LINDAURA OLIVEIRA MORAES9º ano</v>
      </c>
      <c r="T89" s="51" t="s">
        <v>465</v>
      </c>
      <c r="U89" s="19" t="s">
        <v>433</v>
      </c>
      <c r="V89" s="52" t="s">
        <v>449</v>
      </c>
      <c r="W89" s="13" t="s">
        <v>385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 t="s">
        <v>385</v>
      </c>
      <c r="AJ89" s="13"/>
    </row>
    <row r="90" spans="1:36" thickBot="1" x14ac:dyDescent="0.3">
      <c r="A90" s="13"/>
      <c r="B90" s="13"/>
      <c r="C90" s="13"/>
      <c r="D90"/>
      <c r="E90" s="13"/>
      <c r="F90" s="26" t="str">
        <f>IF(G90&lt;&gt;"",COUNTIF($G$5:G90,G90)&amp;"-"&amp;G90,"")</f>
        <v/>
      </c>
      <c r="G90" s="21"/>
      <c r="H90" s="21"/>
      <c r="I90" s="13" t="s">
        <v>385</v>
      </c>
      <c r="J90" s="26" t="str">
        <f>IF(K90&lt;&gt;"",COUNTIF($K$5:K90,K90)&amp;"-"&amp;K90,"")</f>
        <v>5-PRAIA NORTE</v>
      </c>
      <c r="K90" s="22" t="s">
        <v>192</v>
      </c>
      <c r="L90" s="22" t="s">
        <v>197</v>
      </c>
      <c r="M90" s="13" t="s">
        <v>385</v>
      </c>
      <c r="N90" s="26" t="str">
        <f>IF(O90&lt;&gt;"",COUNTIF($O$5:O90,O90)&amp;"-"&amp;O90,"")</f>
        <v>1-ESCOLA MUNICIPAL GETULIO VARGAS</v>
      </c>
      <c r="O90" s="22" t="s">
        <v>199</v>
      </c>
      <c r="P90" s="22" t="s">
        <v>421</v>
      </c>
      <c r="Q90" s="20"/>
      <c r="R90" s="22" t="str">
        <f>IF(T90&lt;&gt;"",COUNTIF($S$5:S90,S90)&amp;"-"&amp;S90,"")</f>
        <v>1-ESCOLA MUNICIPAL ALDENORA MENDES MASCARENHAS9º ano</v>
      </c>
      <c r="S90" s="22" t="str">
        <f t="shared" si="8"/>
        <v>ESCOLA MUNICIPAL ALDENORA MENDES MASCARENHAS9º ano</v>
      </c>
      <c r="T90" s="51" t="s">
        <v>284</v>
      </c>
      <c r="U90" s="19" t="s">
        <v>433</v>
      </c>
      <c r="V90" s="52" t="s">
        <v>466</v>
      </c>
      <c r="W90" s="13" t="s">
        <v>385</v>
      </c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 t="s">
        <v>385</v>
      </c>
      <c r="AJ90" s="13"/>
    </row>
    <row r="91" spans="1:36" thickBot="1" x14ac:dyDescent="0.3">
      <c r="A91" s="13"/>
      <c r="B91" s="13"/>
      <c r="C91" s="13"/>
      <c r="D91"/>
      <c r="E91" s="13"/>
      <c r="F91" s="26" t="str">
        <f>IF(G91&lt;&gt;"",COUNTIF($G$5:G91,G91)&amp;"-"&amp;G91,"")</f>
        <v/>
      </c>
      <c r="G91" s="21"/>
      <c r="H91" s="21"/>
      <c r="I91" s="13" t="s">
        <v>385</v>
      </c>
      <c r="J91" s="26" t="str">
        <f>IF(K91&lt;&gt;"",COUNTIF($K$5:K91,K91)&amp;"-"&amp;K91,"")</f>
        <v>6-PRAIA NORTE</v>
      </c>
      <c r="K91" s="22" t="s">
        <v>192</v>
      </c>
      <c r="L91" s="22" t="s">
        <v>199</v>
      </c>
      <c r="M91" s="13" t="s">
        <v>385</v>
      </c>
      <c r="N91" s="26" t="str">
        <f>IF(O91&lt;&gt;"",COUNTIF($O$5:O91,O91)&amp;"-"&amp;O91,"")</f>
        <v>1-ESCOLA MUNICIPAL REDENCAO</v>
      </c>
      <c r="O91" s="22" t="s">
        <v>200</v>
      </c>
      <c r="P91" s="22" t="s">
        <v>421</v>
      </c>
      <c r="Q91" s="20"/>
      <c r="R91" s="22" t="str">
        <f>IF(T91&lt;&gt;"",COUNTIF($S$5:S91,S91)&amp;"-"&amp;S91,"")</f>
        <v>1-ESCOLA MUNICIPAL HERCULANO DE QUEIROZ9º ano</v>
      </c>
      <c r="S91" s="22" t="str">
        <f t="shared" si="8"/>
        <v>ESCOLA MUNICIPAL HERCULANO DE QUEIROZ9º ano</v>
      </c>
      <c r="T91" s="51" t="s">
        <v>467</v>
      </c>
      <c r="U91" s="19" t="s">
        <v>433</v>
      </c>
      <c r="V91" s="51" t="s">
        <v>468</v>
      </c>
      <c r="W91" s="13" t="s">
        <v>385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 t="s">
        <v>385</v>
      </c>
      <c r="AJ91" s="13"/>
    </row>
    <row r="92" spans="1:36" thickBot="1" x14ac:dyDescent="0.3">
      <c r="A92" s="13"/>
      <c r="B92" s="13"/>
      <c r="C92" s="13"/>
      <c r="D92"/>
      <c r="E92" s="13"/>
      <c r="F92" s="26" t="str">
        <f>IF(G92&lt;&gt;"",COUNTIF($G$5:G92,G92)&amp;"-"&amp;G92,"")</f>
        <v/>
      </c>
      <c r="G92" s="21"/>
      <c r="H92" s="21"/>
      <c r="I92" s="13" t="s">
        <v>385</v>
      </c>
      <c r="J92" s="26" t="str">
        <f>IF(K92&lt;&gt;"",COUNTIF($K$5:K92,K92)&amp;"-"&amp;K92,"")</f>
        <v>7-PRAIA NORTE</v>
      </c>
      <c r="K92" s="22" t="s">
        <v>192</v>
      </c>
      <c r="L92" s="22" t="s">
        <v>200</v>
      </c>
      <c r="M92" s="13" t="s">
        <v>385</v>
      </c>
      <c r="N92" s="26" t="str">
        <f>IF(O92&lt;&gt;"",COUNTIF($O$5:O92,O92)&amp;"-"&amp;O92,"")</f>
        <v>1-ESC MUL ANTONIO FIRMINO DA SILVA</v>
      </c>
      <c r="O92" s="22" t="s">
        <v>202</v>
      </c>
      <c r="P92" s="22" t="s">
        <v>421</v>
      </c>
      <c r="Q92" s="20"/>
      <c r="R92" s="22" t="str">
        <f>IF(T92&lt;&gt;"",COUNTIF($S$5:S92,S92)&amp;"-"&amp;S92,"")</f>
        <v>2-ESCOLA MUNICIPAL ALDENORA MENDES MASCARENHAS9º ano</v>
      </c>
      <c r="S92" s="22" t="str">
        <f t="shared" si="8"/>
        <v>ESCOLA MUNICIPAL ALDENORA MENDES MASCARENHAS9º ano</v>
      </c>
      <c r="T92" s="51" t="s">
        <v>284</v>
      </c>
      <c r="U92" s="19" t="s">
        <v>433</v>
      </c>
      <c r="V92" s="52" t="s">
        <v>469</v>
      </c>
      <c r="W92" s="13" t="s">
        <v>385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 t="s">
        <v>385</v>
      </c>
      <c r="AJ92" s="13"/>
    </row>
    <row r="93" spans="1:36" thickBot="1" x14ac:dyDescent="0.3">
      <c r="A93" s="13"/>
      <c r="B93" s="13"/>
      <c r="C93" s="13"/>
      <c r="D93"/>
      <c r="E93" s="13"/>
      <c r="F93" s="26" t="str">
        <f>IF(G93&lt;&gt;"",COUNTIF($G$5:G93,G93)&amp;"-"&amp;G93,"")</f>
        <v/>
      </c>
      <c r="G93" s="21"/>
      <c r="H93" s="21"/>
      <c r="I93" s="13" t="s">
        <v>385</v>
      </c>
      <c r="J93" s="26" t="str">
        <f>IF(K93&lt;&gt;"",COUNTIF($K$5:K93,K93)&amp;"-"&amp;K93,"")</f>
        <v>1-SAMPAIO</v>
      </c>
      <c r="K93" s="22" t="s">
        <v>201</v>
      </c>
      <c r="L93" s="22" t="s">
        <v>202</v>
      </c>
      <c r="M93" s="13" t="s">
        <v>385</v>
      </c>
      <c r="N93" s="26" t="str">
        <f>IF(O93&lt;&gt;"",COUNTIF($O$5:O93,O93)&amp;"-"&amp;O93,"")</f>
        <v>1-ESCOLA MUNICIPAL 1º DE JUNHO</v>
      </c>
      <c r="O93" s="22" t="s">
        <v>203</v>
      </c>
      <c r="P93" s="22" t="s">
        <v>421</v>
      </c>
      <c r="Q93" s="20"/>
      <c r="R93" s="22" t="str">
        <f>IF(T93&lt;&gt;"",COUNTIF($S$5:S93,S93)&amp;"-"&amp;S93,"")</f>
        <v>1-ESCOLA MUNICIPAL BRICIO LUAN QUEIROZ DIVINO9º ano</v>
      </c>
      <c r="S93" s="22" t="str">
        <f t="shared" si="8"/>
        <v>ESCOLA MUNICIPAL BRICIO LUAN QUEIROZ DIVINO9º ano</v>
      </c>
      <c r="T93" s="51" t="s">
        <v>285</v>
      </c>
      <c r="U93" s="19" t="s">
        <v>433</v>
      </c>
      <c r="V93" s="52" t="s">
        <v>100</v>
      </c>
      <c r="W93" s="13" t="s">
        <v>385</v>
      </c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 t="s">
        <v>385</v>
      </c>
      <c r="AJ93" s="13"/>
    </row>
    <row r="94" spans="1:36" thickBot="1" x14ac:dyDescent="0.3">
      <c r="A94" s="13"/>
      <c r="B94" s="13"/>
      <c r="C94" s="13"/>
      <c r="D94"/>
      <c r="E94" s="13"/>
      <c r="F94" s="26" t="str">
        <f>IF(G94&lt;&gt;"",COUNTIF($G$5:G94,G94)&amp;"-"&amp;G94,"")</f>
        <v/>
      </c>
      <c r="G94" s="21"/>
      <c r="H94" s="21"/>
      <c r="I94" s="13" t="s">
        <v>385</v>
      </c>
      <c r="J94" s="26" t="str">
        <f>IF(K94&lt;&gt;"",COUNTIF($K$5:K94,K94)&amp;"-"&amp;K94,"")</f>
        <v>2-SAMPAIO</v>
      </c>
      <c r="K94" s="22" t="s">
        <v>201</v>
      </c>
      <c r="L94" s="22" t="s">
        <v>203</v>
      </c>
      <c r="M94" s="13" t="s">
        <v>385</v>
      </c>
      <c r="N94" s="26" t="str">
        <f>IF(O94&lt;&gt;"",COUNTIF($O$5:O94,O94)&amp;"-"&amp;O94,"")</f>
        <v>1-ESC MUL FILIPE JOSE DA SILVA</v>
      </c>
      <c r="O94" s="22" t="s">
        <v>205</v>
      </c>
      <c r="P94" s="22" t="s">
        <v>421</v>
      </c>
      <c r="Q94" s="20"/>
      <c r="R94" s="22" t="str">
        <f>IF(T94&lt;&gt;"",COUNTIF($S$5:S94,S94)&amp;"-"&amp;S94,"")</f>
        <v>2-ESCOLA MUNICIPAL OLAVO BILAC9º ano</v>
      </c>
      <c r="S94" s="22" t="str">
        <f t="shared" si="8"/>
        <v>ESCOLA MUNICIPAL OLAVO BILAC9º ano</v>
      </c>
      <c r="T94" s="51" t="s">
        <v>444</v>
      </c>
      <c r="U94" s="19" t="s">
        <v>433</v>
      </c>
      <c r="V94" s="51" t="s">
        <v>470</v>
      </c>
      <c r="W94" s="13" t="s">
        <v>385</v>
      </c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 t="s">
        <v>385</v>
      </c>
      <c r="AJ94" s="13"/>
    </row>
    <row r="95" spans="1:36" thickBot="1" x14ac:dyDescent="0.3">
      <c r="A95" s="13"/>
      <c r="B95" s="13"/>
      <c r="C95" s="13"/>
      <c r="D95"/>
      <c r="E95" s="13"/>
      <c r="F95" s="26" t="str">
        <f>IF(G95&lt;&gt;"",COUNTIF($G$5:G95,G95)&amp;"-"&amp;G95,"")</f>
        <v/>
      </c>
      <c r="G95" s="21"/>
      <c r="H95" s="21"/>
      <c r="I95" s="13" t="s">
        <v>385</v>
      </c>
      <c r="J95" s="26" t="str">
        <f>IF(K95&lt;&gt;"",COUNTIF($K$5:K95,K95)&amp;"-"&amp;K95,"")</f>
        <v>1-SÃO BENTO DO TOCANTINS</v>
      </c>
      <c r="K95" s="22" t="s">
        <v>204</v>
      </c>
      <c r="L95" s="22" t="s">
        <v>205</v>
      </c>
      <c r="M95" s="13" t="s">
        <v>385</v>
      </c>
      <c r="N95" s="26" t="str">
        <f>IF(O95&lt;&gt;"",COUNTIF($O$5:O95,O95)&amp;"-"&amp;O95,"")</f>
        <v>1-ESC MUL SAO TOMAS DE AQUINO</v>
      </c>
      <c r="O95" s="22" t="s">
        <v>206</v>
      </c>
      <c r="P95" s="22" t="s">
        <v>421</v>
      </c>
      <c r="Q95" s="20"/>
      <c r="R95" s="22" t="str">
        <f>IF(T95&lt;&gt;"",COUNTIF($S$5:S95,S95)&amp;"-"&amp;S95,"")</f>
        <v>1-ESCOLA MUNICIPAL SAO JOAO9º ano</v>
      </c>
      <c r="S95" s="22" t="str">
        <f t="shared" si="8"/>
        <v>ESCOLA MUNICIPAL SAO JOAO9º ano</v>
      </c>
      <c r="T95" s="51" t="s">
        <v>471</v>
      </c>
      <c r="U95" s="19" t="s">
        <v>433</v>
      </c>
      <c r="V95" s="51" t="s">
        <v>472</v>
      </c>
      <c r="W95" s="13" t="s">
        <v>385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 t="s">
        <v>385</v>
      </c>
      <c r="AJ95" s="13"/>
    </row>
    <row r="96" spans="1:36" thickBot="1" x14ac:dyDescent="0.3">
      <c r="A96" s="13"/>
      <c r="B96" s="13"/>
      <c r="C96" s="13"/>
      <c r="D96"/>
      <c r="E96" s="13"/>
      <c r="F96" s="26" t="str">
        <f>IF(G96&lt;&gt;"",COUNTIF($G$5:G96,G96)&amp;"-"&amp;G96,"")</f>
        <v/>
      </c>
      <c r="G96" s="21"/>
      <c r="H96" s="21"/>
      <c r="I96" s="13" t="s">
        <v>385</v>
      </c>
      <c r="J96" s="26" t="str">
        <f>IF(K96&lt;&gt;"",COUNTIF($K$5:K96,K96)&amp;"-"&amp;K96,"")</f>
        <v>2-SÃO BENTO DO TOCANTINS</v>
      </c>
      <c r="K96" s="22" t="s">
        <v>204</v>
      </c>
      <c r="L96" s="22" t="s">
        <v>206</v>
      </c>
      <c r="M96" s="13" t="s">
        <v>385</v>
      </c>
      <c r="N96" s="26" t="str">
        <f>IF(O96&lt;&gt;"",COUNTIF($O$5:O96,O96)&amp;"-"&amp;O96,"")</f>
        <v>1-ESC MUL VITORIA DE FRANCA</v>
      </c>
      <c r="O96" s="22" t="s">
        <v>207</v>
      </c>
      <c r="P96" s="22" t="s">
        <v>421</v>
      </c>
      <c r="Q96" s="20"/>
      <c r="R96" s="22" t="str">
        <f>IF(T96&lt;&gt;"",COUNTIF($S$5:S96,S96)&amp;"-"&amp;S96,"")</f>
        <v>1-ESC MUL JUSCELINO KUBITSCHEK5º ano</v>
      </c>
      <c r="S96" s="22" t="str">
        <f t="shared" si="8"/>
        <v>ESC MUL JUSCELINO KUBITSCHEK5º ano</v>
      </c>
      <c r="T96" s="52" t="s">
        <v>316</v>
      </c>
      <c r="U96" s="19" t="s">
        <v>217</v>
      </c>
      <c r="V96" s="54" t="s">
        <v>134</v>
      </c>
      <c r="W96" s="13" t="s">
        <v>385</v>
      </c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 t="s">
        <v>385</v>
      </c>
      <c r="AJ96" s="13"/>
    </row>
    <row r="97" spans="1:36" ht="27" thickBot="1" x14ac:dyDescent="0.3">
      <c r="A97" s="13"/>
      <c r="B97" s="13"/>
      <c r="C97" s="13"/>
      <c r="D97"/>
      <c r="E97" s="13"/>
      <c r="F97" s="26" t="str">
        <f>IF(G97&lt;&gt;"",COUNTIF($G$5:G97,G97)&amp;"-"&amp;G97,"")</f>
        <v/>
      </c>
      <c r="G97" s="21"/>
      <c r="H97" s="21"/>
      <c r="I97" s="13" t="s">
        <v>385</v>
      </c>
      <c r="J97" s="26" t="str">
        <f>IF(K97&lt;&gt;"",COUNTIF($K$5:K97,K97)&amp;"-"&amp;K97,"")</f>
        <v>3-SÃO BENTO DO TOCANTINS</v>
      </c>
      <c r="K97" s="22" t="s">
        <v>204</v>
      </c>
      <c r="L97" s="22" t="s">
        <v>108</v>
      </c>
      <c r="M97" s="13" t="s">
        <v>385</v>
      </c>
      <c r="N97" s="26" t="str">
        <f>IF(O97&lt;&gt;"",COUNTIF($O$5:O97,O97)&amp;"-"&amp;O97,"")</f>
        <v>1-ESCOLA MUNICIPAL NOSSA SENHORA DA CONSOLACAO</v>
      </c>
      <c r="O97" s="22" t="s">
        <v>208</v>
      </c>
      <c r="P97" s="22" t="s">
        <v>421</v>
      </c>
      <c r="Q97" s="20"/>
      <c r="R97" s="22" t="str">
        <f>IF(T97&lt;&gt;"",COUNTIF($S$5:S97,S97)&amp;"-"&amp;S97,"")</f>
        <v>1-ESCOLA MUNICIPAL SEBASTIAO DE SALES MONTEIRO5º ano</v>
      </c>
      <c r="S97" s="22" t="str">
        <f t="shared" si="8"/>
        <v>ESCOLA MUNICIPAL SEBASTIAO DE SALES MONTEIRO5º ano</v>
      </c>
      <c r="T97" s="52" t="s">
        <v>317</v>
      </c>
      <c r="U97" s="19" t="s">
        <v>217</v>
      </c>
      <c r="V97" s="54" t="s">
        <v>100</v>
      </c>
      <c r="W97" s="13" t="s">
        <v>385</v>
      </c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 t="s">
        <v>385</v>
      </c>
      <c r="AJ97" s="13"/>
    </row>
    <row r="98" spans="1:36" ht="27" thickBot="1" x14ac:dyDescent="0.3">
      <c r="A98" s="13"/>
      <c r="B98" s="13"/>
      <c r="C98" s="13"/>
      <c r="D98"/>
      <c r="E98" s="13"/>
      <c r="F98" s="26" t="str">
        <f>IF(G98&lt;&gt;"",COUNTIF($G$5:G98,G98)&amp;"-"&amp;G98,"")</f>
        <v/>
      </c>
      <c r="G98" s="21"/>
      <c r="H98" s="21"/>
      <c r="I98" s="13" t="s">
        <v>385</v>
      </c>
      <c r="J98" s="26" t="str">
        <f>IF(K98&lt;&gt;"",COUNTIF($K$5:K98,K98)&amp;"-"&amp;K98,"")</f>
        <v>4-SÃO BENTO DO TOCANTINS</v>
      </c>
      <c r="K98" s="22" t="s">
        <v>204</v>
      </c>
      <c r="L98" s="22" t="s">
        <v>207</v>
      </c>
      <c r="M98" s="13" t="s">
        <v>385</v>
      </c>
      <c r="N98" s="26" t="str">
        <f>IF(O98&lt;&gt;"",COUNTIF($O$5:O98,O98)&amp;"-"&amp;O98,"")</f>
        <v>1-ESC MUL JOAO PESSOA</v>
      </c>
      <c r="O98" s="22" t="s">
        <v>210</v>
      </c>
      <c r="P98" s="22" t="s">
        <v>421</v>
      </c>
      <c r="Q98" s="20"/>
      <c r="R98" s="22" t="str">
        <f>IF(T98&lt;&gt;"",COUNTIF($S$5:S98,S98)&amp;"-"&amp;S98,"")</f>
        <v>2-ESCOLA MUNICIPAL SEBASTIAO DE SALES MONTEIRO5º ano</v>
      </c>
      <c r="S98" s="22" t="str">
        <f t="shared" si="8"/>
        <v>ESCOLA MUNICIPAL SEBASTIAO DE SALES MONTEIRO5º ano</v>
      </c>
      <c r="T98" s="52" t="s">
        <v>317</v>
      </c>
      <c r="U98" s="19" t="s">
        <v>217</v>
      </c>
      <c r="V98" s="54" t="s">
        <v>87</v>
      </c>
      <c r="W98" s="13" t="s">
        <v>385</v>
      </c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 t="s">
        <v>385</v>
      </c>
      <c r="AJ98" s="13"/>
    </row>
    <row r="99" spans="1:36" ht="27" thickBot="1" x14ac:dyDescent="0.3">
      <c r="A99" s="13"/>
      <c r="B99" s="13"/>
      <c r="C99" s="13"/>
      <c r="D99"/>
      <c r="E99" s="13"/>
      <c r="F99" s="26" t="str">
        <f>IF(G99&lt;&gt;"",COUNTIF($G$5:G99,G99)&amp;"-"&amp;G99,"")</f>
        <v/>
      </c>
      <c r="G99" s="21"/>
      <c r="H99" s="21"/>
      <c r="I99" s="13" t="s">
        <v>385</v>
      </c>
      <c r="J99" s="26" t="str">
        <f>IF(K99&lt;&gt;"",COUNTIF($K$5:K99,K99)&amp;"-"&amp;K99,"")</f>
        <v>5-SÃO BENTO DO TOCANTINS</v>
      </c>
      <c r="K99" s="22" t="s">
        <v>204</v>
      </c>
      <c r="L99" s="22" t="s">
        <v>208</v>
      </c>
      <c r="M99" s="13" t="s">
        <v>385</v>
      </c>
      <c r="N99" s="26" t="str">
        <f>IF(O99&lt;&gt;"",COUNTIF($O$5:O99,O99)&amp;"-"&amp;O99,"")</f>
        <v>1-ESCOLA MUNICIPAL BELA VISTA</v>
      </c>
      <c r="O99" s="22" t="s">
        <v>405</v>
      </c>
      <c r="P99" s="22" t="s">
        <v>421</v>
      </c>
      <c r="Q99" s="20"/>
      <c r="R99" s="22" t="str">
        <f>IF(T99&lt;&gt;"",COUNTIF($S$5:S99,S99)&amp;"-"&amp;S99,"")</f>
        <v>3-ESCOLA MUNICIPAL SEBASTIAO DE SALES MONTEIRO5º ano</v>
      </c>
      <c r="S99" s="22" t="str">
        <f t="shared" si="8"/>
        <v>ESCOLA MUNICIPAL SEBASTIAO DE SALES MONTEIRO5º ano</v>
      </c>
      <c r="T99" s="52" t="s">
        <v>317</v>
      </c>
      <c r="U99" s="19" t="s">
        <v>217</v>
      </c>
      <c r="V99" s="54" t="s">
        <v>102</v>
      </c>
      <c r="W99" s="13" t="s">
        <v>385</v>
      </c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 t="s">
        <v>385</v>
      </c>
      <c r="AJ99" s="13"/>
    </row>
    <row r="100" spans="1:36" ht="27" thickBot="1" x14ac:dyDescent="0.3">
      <c r="A100" s="13"/>
      <c r="B100" s="13"/>
      <c r="C100" s="13"/>
      <c r="D100"/>
      <c r="E100" s="13"/>
      <c r="F100" s="26" t="str">
        <f>IF(G100&lt;&gt;"",COUNTIF($G$5:G100,G100)&amp;"-"&amp;G100,"")</f>
        <v/>
      </c>
      <c r="G100" s="21"/>
      <c r="H100" s="21"/>
      <c r="I100" s="13" t="s">
        <v>385</v>
      </c>
      <c r="J100" s="26" t="str">
        <f>IF(K100&lt;&gt;"",COUNTIF($K$5:K100,K100)&amp;"-"&amp;K100,"")</f>
        <v>1-SÃO MIGUEL DO TOCANTINS</v>
      </c>
      <c r="K100" s="22" t="s">
        <v>209</v>
      </c>
      <c r="L100" s="22" t="s">
        <v>210</v>
      </c>
      <c r="M100" s="13" t="s">
        <v>385</v>
      </c>
      <c r="N100" s="26" t="str">
        <f>IF(O100&lt;&gt;"",COUNTIF($O$5:O100,O100)&amp;"-"&amp;O100,"")</f>
        <v>1-ESCOLA MUNICIPAL DOM JOAO XXIII</v>
      </c>
      <c r="O100" s="22" t="s">
        <v>211</v>
      </c>
      <c r="P100" s="22" t="s">
        <v>421</v>
      </c>
      <c r="Q100" s="20"/>
      <c r="R100" s="22" t="str">
        <f>IF(T100&lt;&gt;"",COUNTIF($S$5:S100,S100)&amp;"-"&amp;S100,"")</f>
        <v>1-ESCOLA MUNICIPAL FRANCISCO DE SOUZA BARROS5º ano</v>
      </c>
      <c r="S100" s="22" t="str">
        <f t="shared" si="8"/>
        <v>ESCOLA MUNICIPAL FRANCISCO DE SOUZA BARROS5º ano</v>
      </c>
      <c r="T100" s="52" t="s">
        <v>473</v>
      </c>
      <c r="U100" s="19" t="s">
        <v>217</v>
      </c>
      <c r="V100" s="54" t="s">
        <v>474</v>
      </c>
      <c r="W100" s="13" t="s">
        <v>385</v>
      </c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 t="s">
        <v>385</v>
      </c>
      <c r="AJ100" s="13"/>
    </row>
    <row r="101" spans="1:36" ht="27" thickBot="1" x14ac:dyDescent="0.3">
      <c r="A101" s="13"/>
      <c r="B101" s="13"/>
      <c r="C101" s="13"/>
      <c r="D101"/>
      <c r="E101" s="13"/>
      <c r="F101" s="26" t="str">
        <f>IF(G101&lt;&gt;"",COUNTIF($G$5:G101,G101)&amp;"-"&amp;G101,"")</f>
        <v/>
      </c>
      <c r="G101" s="21"/>
      <c r="H101" s="21"/>
      <c r="I101" s="13" t="s">
        <v>385</v>
      </c>
      <c r="J101" s="26" t="str">
        <f>IF(K101&lt;&gt;"",COUNTIF($K$5:K101,K101)&amp;"-"&amp;K101,"")</f>
        <v>2-SÃO MIGUEL DO TOCANTINS</v>
      </c>
      <c r="K101" s="22" t="s">
        <v>209</v>
      </c>
      <c r="L101" s="22" t="s">
        <v>405</v>
      </c>
      <c r="M101" s="13" t="s">
        <v>385</v>
      </c>
      <c r="N101" s="26" t="str">
        <f>IF(O101&lt;&gt;"",COUNTIF($O$5:O101,O101)&amp;"-"&amp;O101,"")</f>
        <v>1-ESCOLA MUNICIPAL TURMA DA MONICA</v>
      </c>
      <c r="O101" s="22" t="s">
        <v>212</v>
      </c>
      <c r="P101" s="22" t="s">
        <v>421</v>
      </c>
      <c r="Q101" s="20"/>
      <c r="R101" s="22" t="str">
        <f>IF(T101&lt;&gt;"",COUNTIF($S$5:S101,S101)&amp;"-"&amp;S101,"")</f>
        <v>1-ESCOLA MUNICIPAL RUIDELMAR LIMEIRA BORGES5º ano</v>
      </c>
      <c r="S101" s="22" t="str">
        <f t="shared" si="8"/>
        <v>ESCOLA MUNICIPAL RUIDELMAR LIMEIRA BORGES5º ano</v>
      </c>
      <c r="T101" s="52" t="s">
        <v>475</v>
      </c>
      <c r="U101" s="19" t="s">
        <v>217</v>
      </c>
      <c r="V101" s="54" t="s">
        <v>87</v>
      </c>
      <c r="W101" s="13" t="s">
        <v>385</v>
      </c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 t="s">
        <v>385</v>
      </c>
      <c r="AJ101" s="13"/>
    </row>
    <row r="102" spans="1:36" ht="27" thickBot="1" x14ac:dyDescent="0.3">
      <c r="A102" s="13"/>
      <c r="B102" s="13"/>
      <c r="C102" s="13"/>
      <c r="D102"/>
      <c r="E102" s="13"/>
      <c r="F102" s="26" t="str">
        <f>IF(G102&lt;&gt;"",COUNTIF($G$5:G102,G102)&amp;"-"&amp;G102,"")</f>
        <v/>
      </c>
      <c r="G102" s="21"/>
      <c r="H102" s="21"/>
      <c r="I102" s="13" t="s">
        <v>385</v>
      </c>
      <c r="J102" s="26" t="str">
        <f>IF(K102&lt;&gt;"",COUNTIF($K$5:K102,K102)&amp;"-"&amp;K102,"")</f>
        <v>3-SÃO MIGUEL DO TOCANTINS</v>
      </c>
      <c r="K102" s="21" t="s">
        <v>209</v>
      </c>
      <c r="L102" s="21" t="s">
        <v>211</v>
      </c>
      <c r="M102" s="13" t="s">
        <v>385</v>
      </c>
      <c r="N102" s="26" t="str">
        <f>IF(O102&lt;&gt;"",COUNTIF($O$5:O102,O102)&amp;"-"&amp;O102,"")</f>
        <v>1-ESCOLA MUNICIPAL LETICIA CARNEIRO SOUZA</v>
      </c>
      <c r="O102" s="22" t="s">
        <v>214</v>
      </c>
      <c r="P102" s="22" t="s">
        <v>421</v>
      </c>
      <c r="Q102" s="20"/>
      <c r="R102" s="22" t="str">
        <f>IF(T102&lt;&gt;"",COUNTIF($S$5:S102,S102)&amp;"-"&amp;S102,"")</f>
        <v>2-ESCOLA MUNICIPAL RUIDELMAR LIMEIRA BORGES5º ano</v>
      </c>
      <c r="S102" s="22" t="str">
        <f t="shared" si="8"/>
        <v>ESCOLA MUNICIPAL RUIDELMAR LIMEIRA BORGES5º ano</v>
      </c>
      <c r="T102" s="52" t="s">
        <v>475</v>
      </c>
      <c r="U102" s="19" t="s">
        <v>217</v>
      </c>
      <c r="V102" s="54" t="s">
        <v>100</v>
      </c>
      <c r="W102" s="13" t="s">
        <v>385</v>
      </c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 t="s">
        <v>385</v>
      </c>
      <c r="AJ102" s="13"/>
    </row>
    <row r="103" spans="1:36" ht="27" thickBot="1" x14ac:dyDescent="0.3">
      <c r="A103" s="13"/>
      <c r="B103" s="13"/>
      <c r="C103" s="13"/>
      <c r="D103"/>
      <c r="E103" s="13"/>
      <c r="F103" s="26" t="str">
        <f>IF(G103&lt;&gt;"",COUNTIF($G$5:G103,G103)&amp;"-"&amp;G103,"")</f>
        <v/>
      </c>
      <c r="G103" s="21"/>
      <c r="H103" s="21"/>
      <c r="I103" s="13" t="s">
        <v>385</v>
      </c>
      <c r="J103" s="26" t="str">
        <f>IF(K103&lt;&gt;"",COUNTIF($K$5:K103,K103)&amp;"-"&amp;K103,"")</f>
        <v>4-SÃO MIGUEL DO TOCANTINS</v>
      </c>
      <c r="K103" s="21" t="s">
        <v>209</v>
      </c>
      <c r="L103" s="21" t="s">
        <v>212</v>
      </c>
      <c r="M103" s="13" t="s">
        <v>385</v>
      </c>
      <c r="N103" s="26" t="str">
        <f>IF(O103&lt;&gt;"",COUNTIF($O$5:O103,O103)&amp;"-"&amp;O103,"")</f>
        <v>1-ESCOLA MUNICIPAL 14 DE OUTUBRO</v>
      </c>
      <c r="O103" s="22" t="s">
        <v>216</v>
      </c>
      <c r="P103" s="22" t="s">
        <v>421</v>
      </c>
      <c r="Q103" s="20"/>
      <c r="R103" s="22" t="str">
        <f>IF(T103&lt;&gt;"",COUNTIF($S$5:S103,S103)&amp;"-"&amp;S103,"")</f>
        <v>3-ESCOLA MUNICIPAL RUIDELMAR LIMEIRA BORGES5º ano</v>
      </c>
      <c r="S103" s="22" t="str">
        <f t="shared" si="8"/>
        <v>ESCOLA MUNICIPAL RUIDELMAR LIMEIRA BORGES5º ano</v>
      </c>
      <c r="T103" s="52" t="s">
        <v>475</v>
      </c>
      <c r="U103" s="19" t="s">
        <v>217</v>
      </c>
      <c r="V103" s="54" t="s">
        <v>102</v>
      </c>
      <c r="W103" s="13" t="s">
        <v>385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 t="s">
        <v>385</v>
      </c>
      <c r="AJ103" s="13"/>
    </row>
    <row r="104" spans="1:36" ht="27" thickBot="1" x14ac:dyDescent="0.3">
      <c r="A104" s="13"/>
      <c r="B104" s="13"/>
      <c r="C104" s="13"/>
      <c r="D104"/>
      <c r="E104" s="13"/>
      <c r="F104" s="26" t="str">
        <f>IF(G104&lt;&gt;"",COUNTIF($G$5:G104,G104)&amp;"-"&amp;G104,"")</f>
        <v/>
      </c>
      <c r="G104" s="21"/>
      <c r="H104" s="21"/>
      <c r="I104" s="13" t="s">
        <v>385</v>
      </c>
      <c r="J104" s="26" t="str">
        <f>IF(K104&lt;&gt;"",COUNTIF($K$5:K104,K104)&amp;"-"&amp;K104,"")</f>
        <v>1-SÃO SEBASTIÃO DO TOCANTINS</v>
      </c>
      <c r="K104" s="21" t="s">
        <v>213</v>
      </c>
      <c r="L104" s="21" t="s">
        <v>214</v>
      </c>
      <c r="M104" s="13" t="s">
        <v>385</v>
      </c>
      <c r="N104" s="26" t="str">
        <f>IF(O104&lt;&gt;"",COUNTIF($O$5:O104,O104)&amp;"-"&amp;O104,"")</f>
        <v>1-ESCOLA MUNICIPAL CANTINHO DO SABER III</v>
      </c>
      <c r="O104" s="22" t="s">
        <v>218</v>
      </c>
      <c r="P104" s="22" t="s">
        <v>421</v>
      </c>
      <c r="Q104" s="20"/>
      <c r="R104" s="22" t="str">
        <f>IF(T104&lt;&gt;"",COUNTIF($S$5:S104,S104)&amp;"-"&amp;S104,"")</f>
        <v>2-ESCOLA MUNICIPAL FRANCISCO DE SOUZA BARROS5º ano</v>
      </c>
      <c r="S104" s="22" t="str">
        <f t="shared" si="8"/>
        <v>ESCOLA MUNICIPAL FRANCISCO DE SOUZA BARROS5º ano</v>
      </c>
      <c r="T104" s="52" t="s">
        <v>473</v>
      </c>
      <c r="U104" s="19" t="s">
        <v>217</v>
      </c>
      <c r="V104" s="54" t="s">
        <v>476</v>
      </c>
      <c r="W104" s="13" t="s">
        <v>385</v>
      </c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 t="s">
        <v>385</v>
      </c>
      <c r="AJ104" s="13"/>
    </row>
    <row r="105" spans="1:36" ht="27" thickBot="1" x14ac:dyDescent="0.3">
      <c r="A105" s="13"/>
      <c r="B105" s="13"/>
      <c r="C105" s="13"/>
      <c r="D105"/>
      <c r="E105" s="13"/>
      <c r="F105" s="26" t="str">
        <f>IF(G105&lt;&gt;"",COUNTIF($G$5:G105,G105)&amp;"-"&amp;G105,"")</f>
        <v/>
      </c>
      <c r="G105" s="21"/>
      <c r="H105" s="21"/>
      <c r="I105" s="13" t="s">
        <v>385</v>
      </c>
      <c r="J105" s="26" t="str">
        <f>IF(K105&lt;&gt;"",COUNTIF($K$5:K105,K105)&amp;"-"&amp;K105,"")</f>
        <v>1-SÍTIO NOVO DO TOCANTINS</v>
      </c>
      <c r="K105" s="21" t="s">
        <v>215</v>
      </c>
      <c r="L105" s="21" t="s">
        <v>216</v>
      </c>
      <c r="M105" s="13" t="s">
        <v>385</v>
      </c>
      <c r="N105" s="26" t="str">
        <f>IF(O105&lt;&gt;"",COUNTIF($O$5:O105,O105)&amp;"-"&amp;O105,"")</f>
        <v>1-ESCOLA MUNICIPAL DUQUE DE CAXIAS</v>
      </c>
      <c r="O105" s="22" t="s">
        <v>219</v>
      </c>
      <c r="P105" s="22" t="s">
        <v>421</v>
      </c>
      <c r="Q105" s="20"/>
      <c r="R105" s="22" t="str">
        <f>IF(T105&lt;&gt;"",COUNTIF($S$5:S105,S105)&amp;"-"&amp;S105,"")</f>
        <v>1-ESCOLA MUNICIPAL JOSE EDIMAR DE BRITO MIRANDA5º ano</v>
      </c>
      <c r="S105" s="22" t="str">
        <f t="shared" si="8"/>
        <v>ESCOLA MUNICIPAL JOSE EDIMAR DE BRITO MIRANDA5º ano</v>
      </c>
      <c r="T105" s="52" t="s">
        <v>434</v>
      </c>
      <c r="U105" s="19" t="s">
        <v>217</v>
      </c>
      <c r="V105" s="54" t="s">
        <v>87</v>
      </c>
      <c r="W105" s="13" t="s">
        <v>385</v>
      </c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 t="s">
        <v>385</v>
      </c>
      <c r="AJ105" s="13"/>
    </row>
    <row r="106" spans="1:36" ht="27" thickBot="1" x14ac:dyDescent="0.3">
      <c r="A106" s="13"/>
      <c r="B106" s="13"/>
      <c r="C106" s="13"/>
      <c r="D106"/>
      <c r="E106" s="13"/>
      <c r="F106" s="26" t="str">
        <f>IF(G106&lt;&gt;"",COUNTIF($G$5:G106,G106)&amp;"-"&amp;G106,"")</f>
        <v/>
      </c>
      <c r="G106" s="21"/>
      <c r="H106" s="21"/>
      <c r="I106" s="13" t="s">
        <v>385</v>
      </c>
      <c r="J106" s="26" t="str">
        <f>IF(K106&lt;&gt;"",COUNTIF($K$5:K106,K106)&amp;"-"&amp;K106,"")</f>
        <v>2-SÍTIO NOVO DO TOCANTINS</v>
      </c>
      <c r="K106" s="21" t="s">
        <v>215</v>
      </c>
      <c r="L106" s="21" t="s">
        <v>218</v>
      </c>
      <c r="M106" s="13" t="s">
        <v>385</v>
      </c>
      <c r="N106" s="26" t="str">
        <f>IF(O106&lt;&gt;"",COUNTIF($O$5:O106,O106)&amp;"-"&amp;O106,"")</f>
        <v>1-ESCOLA MUNICIPAL JARBAS PASSARINHO</v>
      </c>
      <c r="O106" s="22" t="s">
        <v>221</v>
      </c>
      <c r="P106" s="22" t="s">
        <v>421</v>
      </c>
      <c r="Q106" s="20"/>
      <c r="R106" s="22" t="str">
        <f>IF(T106&lt;&gt;"",COUNTIF($S$5:S106,S106)&amp;"-"&amp;S106,"")</f>
        <v>1-NUCLEO ESCOLAR MUL ANTONIO PEREIRA DOS SANTOS5º ano</v>
      </c>
      <c r="S106" s="22" t="str">
        <f t="shared" si="8"/>
        <v>NUCLEO ESCOLAR MUL ANTONIO PEREIRA DOS SANTOS5º ano</v>
      </c>
      <c r="T106" s="52" t="s">
        <v>144</v>
      </c>
      <c r="U106" s="19" t="s">
        <v>217</v>
      </c>
      <c r="V106" s="54" t="s">
        <v>87</v>
      </c>
      <c r="W106" s="13" t="s">
        <v>385</v>
      </c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 t="s">
        <v>385</v>
      </c>
      <c r="AJ106" s="13"/>
    </row>
    <row r="107" spans="1:36" thickBot="1" x14ac:dyDescent="0.3">
      <c r="A107" s="13"/>
      <c r="B107" s="13"/>
      <c r="C107" s="13"/>
      <c r="D107"/>
      <c r="E107" s="13"/>
      <c r="F107" s="26" t="str">
        <f>IF(G107&lt;&gt;"",COUNTIF($G$5:G107,G107)&amp;"-"&amp;G107,"")</f>
        <v/>
      </c>
      <c r="G107" s="21"/>
      <c r="H107" s="21"/>
      <c r="I107" s="13" t="s">
        <v>385</v>
      </c>
      <c r="J107" s="26" t="str">
        <f>IF(K107&lt;&gt;"",COUNTIF($K$5:K107,K107)&amp;"-"&amp;K107,"")</f>
        <v>3-SÍTIO NOVO DO TOCANTINS</v>
      </c>
      <c r="K107" s="21" t="s">
        <v>215</v>
      </c>
      <c r="L107" s="21" t="s">
        <v>219</v>
      </c>
      <c r="M107" s="13" t="s">
        <v>385</v>
      </c>
      <c r="N107" s="26" t="str">
        <f>IF(O107&lt;&gt;"",COUNTIF($O$5:O107,O107)&amp;"-"&amp;O107,"")</f>
        <v>1-ESCOLA MUNICIPAL RUI BARBOSA</v>
      </c>
      <c r="O107" s="22" t="s">
        <v>222</v>
      </c>
      <c r="P107" s="22" t="s">
        <v>421</v>
      </c>
      <c r="Q107" s="20"/>
      <c r="R107" s="22" t="str">
        <f>IF(T107&lt;&gt;"",COUNTIF($S$5:S107,S107)&amp;"-"&amp;S107,"")</f>
        <v>1-ESC MUL MARIA LIRA5º ano</v>
      </c>
      <c r="S107" s="22" t="str">
        <f t="shared" si="8"/>
        <v>ESC MUL MARIA LIRA5º ano</v>
      </c>
      <c r="T107" s="52" t="s">
        <v>142</v>
      </c>
      <c r="U107" s="19" t="s">
        <v>217</v>
      </c>
      <c r="V107" s="54" t="s">
        <v>102</v>
      </c>
      <c r="W107" s="13" t="s">
        <v>385</v>
      </c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 t="s">
        <v>385</v>
      </c>
      <c r="AJ107" s="13"/>
    </row>
    <row r="108" spans="1:36" ht="27" thickBot="1" x14ac:dyDescent="0.3">
      <c r="A108" s="13"/>
      <c r="B108" s="13"/>
      <c r="C108" s="13"/>
      <c r="D108"/>
      <c r="E108" s="13"/>
      <c r="F108" s="26" t="str">
        <f>IF(G108&lt;&gt;"",COUNTIF($G$5:G108,G108)&amp;"-"&amp;G108,"")</f>
        <v/>
      </c>
      <c r="G108" s="21"/>
      <c r="H108" s="21"/>
      <c r="I108" s="13" t="s">
        <v>385</v>
      </c>
      <c r="J108" s="26" t="str">
        <f>IF(K108&lt;&gt;"",COUNTIF($K$5:K108,K108)&amp;"-"&amp;K108,"")</f>
        <v>4-SÍTIO NOVO DO TOCANTINS</v>
      </c>
      <c r="K108" s="21" t="s">
        <v>215</v>
      </c>
      <c r="L108" s="21" t="s">
        <v>221</v>
      </c>
      <c r="M108" s="13" t="s">
        <v>385</v>
      </c>
      <c r="N108" s="26" t="str">
        <f>IF(O108&lt;&gt;"",COUNTIF($O$5:O108,O108)&amp;"-"&amp;O108,"")</f>
        <v>1-UNIDADE ESCOLAR CRIANCA FELIZ</v>
      </c>
      <c r="O108" s="22" t="s">
        <v>223</v>
      </c>
      <c r="P108" s="22" t="s">
        <v>421</v>
      </c>
      <c r="Q108" s="20"/>
      <c r="R108" s="22" t="str">
        <f>IF(T108&lt;&gt;"",COUNTIF($S$5:S108,S108)&amp;"-"&amp;S108,"")</f>
        <v>1-GRUPO ESCOLAR DONA MAURA LEAL VALADARES5º ano</v>
      </c>
      <c r="S108" s="22" t="str">
        <f t="shared" si="8"/>
        <v>GRUPO ESCOLAR DONA MAURA LEAL VALADARES5º ano</v>
      </c>
      <c r="T108" s="52" t="s">
        <v>122</v>
      </c>
      <c r="U108" s="19" t="s">
        <v>217</v>
      </c>
      <c r="V108" s="54" t="s">
        <v>100</v>
      </c>
      <c r="W108" s="13" t="s">
        <v>385</v>
      </c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 t="s">
        <v>385</v>
      </c>
      <c r="AJ108" s="13"/>
    </row>
    <row r="109" spans="1:36" ht="27" thickBot="1" x14ac:dyDescent="0.3">
      <c r="A109" s="13"/>
      <c r="B109" s="13"/>
      <c r="C109" s="13"/>
      <c r="D109"/>
      <c r="E109" s="13"/>
      <c r="F109" s="26" t="str">
        <f>IF(G109&lt;&gt;"",COUNTIF($G$5:G109,G109)&amp;"-"&amp;G109,"")</f>
        <v/>
      </c>
      <c r="G109" s="21"/>
      <c r="H109" s="21"/>
      <c r="I109" s="13" t="s">
        <v>385</v>
      </c>
      <c r="J109" s="26" t="str">
        <f>IF(K109&lt;&gt;"",COUNTIF($K$5:K109,K109)&amp;"-"&amp;K109,"")</f>
        <v>5-SÍTIO NOVO DO TOCANTINS</v>
      </c>
      <c r="K109" s="21" t="s">
        <v>215</v>
      </c>
      <c r="L109" s="21" t="s">
        <v>222</v>
      </c>
      <c r="M109" s="13" t="s">
        <v>385</v>
      </c>
      <c r="N109" s="26" t="str">
        <f>IF(O109&lt;&gt;"",COUNTIF($O$5:O109,O109)&amp;"-"&amp;O109,"")</f>
        <v>1-CENTRO MUNICIPAL DE EDUCACAO BASICA IA IA CIRIACA</v>
      </c>
      <c r="O109" s="22" t="s">
        <v>225</v>
      </c>
      <c r="P109" s="22" t="s">
        <v>421</v>
      </c>
      <c r="Q109" s="20"/>
      <c r="R109" s="22" t="str">
        <f>IF(T109&lt;&gt;"",COUNTIF($S$5:S109,S109)&amp;"-"&amp;S109,"")</f>
        <v>1-ESCOLA MUNICIPAL POETA JOSE GOMES SOBRINHO5º ano</v>
      </c>
      <c r="S109" s="22" t="str">
        <f t="shared" si="8"/>
        <v>ESCOLA MUNICIPAL POETA JOSE GOMES SOBRINHO5º ano</v>
      </c>
      <c r="T109" s="52" t="s">
        <v>113</v>
      </c>
      <c r="U109" s="19" t="s">
        <v>217</v>
      </c>
      <c r="V109" s="54" t="s">
        <v>87</v>
      </c>
      <c r="W109" s="13" t="s">
        <v>385</v>
      </c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 t="s">
        <v>385</v>
      </c>
      <c r="AJ109" s="13"/>
    </row>
    <row r="110" spans="1:36" ht="27" thickBot="1" x14ac:dyDescent="0.3">
      <c r="A110" s="13"/>
      <c r="B110" s="13"/>
      <c r="C110" s="13"/>
      <c r="D110"/>
      <c r="E110" s="13"/>
      <c r="F110" s="26" t="str">
        <f>IF(G110&lt;&gt;"",COUNTIF($G$5:G110,G110)&amp;"-"&amp;G110,"")</f>
        <v/>
      </c>
      <c r="G110" s="21"/>
      <c r="H110" s="21"/>
      <c r="I110" s="13" t="s">
        <v>385</v>
      </c>
      <c r="J110" s="26" t="str">
        <f>IF(K110&lt;&gt;"",COUNTIF($K$5:K110,K110)&amp;"-"&amp;K110,"")</f>
        <v>6-SÍTIO NOVO DO TOCANTINS</v>
      </c>
      <c r="K110" s="21" t="s">
        <v>215</v>
      </c>
      <c r="L110" s="21" t="s">
        <v>223</v>
      </c>
      <c r="M110" s="13" t="s">
        <v>385</v>
      </c>
      <c r="N110" s="26" t="str">
        <f>IF(O110&lt;&gt;"",COUNTIF($O$5:O110,O110)&amp;"-"&amp;O110,"")</f>
        <v>1-CENTRO MUNICIPAL DE EDUCACAO BASICA PROFESSORA LIVIA LORENE BUENO MAIA</v>
      </c>
      <c r="O110" s="22" t="s">
        <v>226</v>
      </c>
      <c r="P110" s="22" t="s">
        <v>421</v>
      </c>
      <c r="Q110" s="20"/>
      <c r="R110" s="22" t="str">
        <f>IF(T110&lt;&gt;"",COUNTIF($S$5:S110,S110)&amp;"-"&amp;S110,"")</f>
        <v>2-GRUPO ESCOLAR DONA MAURA LEAL VALADARES5º ano</v>
      </c>
      <c r="S110" s="22" t="str">
        <f t="shared" si="8"/>
        <v>GRUPO ESCOLAR DONA MAURA LEAL VALADARES5º ano</v>
      </c>
      <c r="T110" s="52" t="s">
        <v>122</v>
      </c>
      <c r="U110" s="19" t="s">
        <v>217</v>
      </c>
      <c r="V110" s="54" t="s">
        <v>102</v>
      </c>
      <c r="W110" s="13" t="s">
        <v>385</v>
      </c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 t="s">
        <v>385</v>
      </c>
      <c r="AJ110" s="13"/>
    </row>
    <row r="111" spans="1:36" ht="27" thickBot="1" x14ac:dyDescent="0.3">
      <c r="A111" s="13"/>
      <c r="B111" s="13"/>
      <c r="C111" s="13"/>
      <c r="D111"/>
      <c r="E111" s="13"/>
      <c r="F111" s="26" t="str">
        <f>IF(G111&lt;&gt;"",COUNTIF($G$5:G111,G111)&amp;"-"&amp;G111,"")</f>
        <v/>
      </c>
      <c r="G111" s="21"/>
      <c r="H111" s="21"/>
      <c r="I111" s="13" t="s">
        <v>385</v>
      </c>
      <c r="J111" s="26" t="str">
        <f>IF(K111&lt;&gt;"",COUNTIF($K$5:K111,K111)&amp;"-"&amp;K111,"")</f>
        <v>1-ARRAIAS</v>
      </c>
      <c r="K111" s="21" t="s">
        <v>224</v>
      </c>
      <c r="L111" s="21" t="s">
        <v>225</v>
      </c>
      <c r="M111" s="13" t="s">
        <v>385</v>
      </c>
      <c r="N111" s="26" t="str">
        <f>IF(O111&lt;&gt;"",COUNTIF($O$5:O111,O111)&amp;"-"&amp;O111,"")</f>
        <v>1-ESCOLA MUNICIPAL EVENY DE PAULA E SOUZA</v>
      </c>
      <c r="O111" s="22" t="s">
        <v>227</v>
      </c>
      <c r="P111" s="22" t="s">
        <v>421</v>
      </c>
      <c r="Q111" s="20"/>
      <c r="R111" s="22" t="str">
        <f>IF(T111&lt;&gt;"",COUNTIF($S$5:S111,S111)&amp;"-"&amp;S111,"")</f>
        <v>2-ESCOLA MUNICIPAL JOSE EDIMAR DE BRITO MIRANDA5º ano</v>
      </c>
      <c r="S111" s="22" t="str">
        <f t="shared" si="8"/>
        <v>ESCOLA MUNICIPAL JOSE EDIMAR DE BRITO MIRANDA5º ano</v>
      </c>
      <c r="T111" s="52" t="s">
        <v>434</v>
      </c>
      <c r="U111" s="19" t="s">
        <v>217</v>
      </c>
      <c r="V111" s="54" t="s">
        <v>100</v>
      </c>
      <c r="W111" s="13" t="s">
        <v>385</v>
      </c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 t="s">
        <v>385</v>
      </c>
      <c r="AJ111" s="13"/>
    </row>
    <row r="112" spans="1:36" ht="27" thickBot="1" x14ac:dyDescent="0.3">
      <c r="A112" s="13"/>
      <c r="B112" s="13"/>
      <c r="C112" s="13"/>
      <c r="D112"/>
      <c r="E112" s="13"/>
      <c r="F112" s="26" t="str">
        <f>IF(G112&lt;&gt;"",COUNTIF($G$5:G112,G112)&amp;"-"&amp;G112,"")</f>
        <v/>
      </c>
      <c r="G112" s="21"/>
      <c r="H112" s="21"/>
      <c r="I112" s="13" t="s">
        <v>385</v>
      </c>
      <c r="J112" s="26" t="str">
        <f>IF(K112&lt;&gt;"",COUNTIF($K$5:K112,K112)&amp;"-"&amp;K112,"")</f>
        <v>2-ARRAIAS</v>
      </c>
      <c r="K112" s="21" t="s">
        <v>224</v>
      </c>
      <c r="L112" s="21" t="s">
        <v>226</v>
      </c>
      <c r="M112" s="13" t="s">
        <v>385</v>
      </c>
      <c r="N112" s="26" t="str">
        <f>IF(O112&lt;&gt;"",COUNTIF($O$5:O112,O112)&amp;"-"&amp;O112,"")</f>
        <v>1-ESCOLA MUNICIPAL JOAO FRANCISCO DA COSTA</v>
      </c>
      <c r="O112" s="22" t="s">
        <v>228</v>
      </c>
      <c r="P112" s="22" t="s">
        <v>421</v>
      </c>
      <c r="Q112" s="20"/>
      <c r="R112" s="22" t="str">
        <f>IF(T112&lt;&gt;"",COUNTIF($S$5:S112,S112)&amp;"-"&amp;S112,"")</f>
        <v>1-ESCOLA MUNICIPAL BERENICE NEVES BRITO5º ano</v>
      </c>
      <c r="S112" s="22" t="str">
        <f t="shared" si="8"/>
        <v>ESCOLA MUNICIPAL BERENICE NEVES BRITO5º ano</v>
      </c>
      <c r="T112" s="52" t="s">
        <v>477</v>
      </c>
      <c r="U112" s="19" t="s">
        <v>217</v>
      </c>
      <c r="V112" s="54" t="s">
        <v>102</v>
      </c>
      <c r="W112" s="13" t="s">
        <v>385</v>
      </c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 t="s">
        <v>385</v>
      </c>
      <c r="AJ112" s="13"/>
    </row>
    <row r="113" spans="1:36" thickBot="1" x14ac:dyDescent="0.3">
      <c r="A113" s="13"/>
      <c r="B113" s="13"/>
      <c r="C113" s="13"/>
      <c r="D113"/>
      <c r="E113" s="13"/>
      <c r="F113" s="26" t="str">
        <f>IF(G113&lt;&gt;"",COUNTIF($G$5:G113,G113)&amp;"-"&amp;G113,"")</f>
        <v/>
      </c>
      <c r="G113" s="21"/>
      <c r="H113" s="21"/>
      <c r="I113" s="13" t="s">
        <v>385</v>
      </c>
      <c r="J113" s="26" t="str">
        <f>IF(K113&lt;&gt;"",COUNTIF($K$5:K113,K113)&amp;"-"&amp;K113,"")</f>
        <v>3-ARRAIAS</v>
      </c>
      <c r="K113" s="21" t="s">
        <v>224</v>
      </c>
      <c r="L113" s="21" t="s">
        <v>227</v>
      </c>
      <c r="M113" s="13" t="s">
        <v>385</v>
      </c>
      <c r="N113" s="26" t="str">
        <f>IF(O113&lt;&gt;"",COUNTIF($O$5:O113,O113)&amp;"-"&amp;O113,"")</f>
        <v>1-ESCOLA MUNICIPAL LAZARO FERREIRA</v>
      </c>
      <c r="O113" s="22" t="s">
        <v>229</v>
      </c>
      <c r="P113" s="22" t="s">
        <v>421</v>
      </c>
      <c r="Q113" s="20"/>
      <c r="R113" s="22" t="str">
        <f>IF(T113&lt;&gt;"",COUNTIF($S$5:S113,S113)&amp;"-"&amp;S113,"")</f>
        <v>1-ESC MUL TIRADENTES5º ano</v>
      </c>
      <c r="S113" s="22" t="str">
        <f t="shared" si="8"/>
        <v>ESC MUL TIRADENTES5º ano</v>
      </c>
      <c r="T113" s="52" t="s">
        <v>108</v>
      </c>
      <c r="U113" s="19" t="s">
        <v>217</v>
      </c>
      <c r="V113" s="54" t="s">
        <v>87</v>
      </c>
      <c r="W113" s="13" t="s">
        <v>385</v>
      </c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 t="s">
        <v>385</v>
      </c>
      <c r="AJ113" s="13"/>
    </row>
    <row r="114" spans="1:36" thickBot="1" x14ac:dyDescent="0.3">
      <c r="A114" s="13"/>
      <c r="B114" s="13"/>
      <c r="C114" s="13"/>
      <c r="D114"/>
      <c r="E114" s="13"/>
      <c r="F114" s="26" t="str">
        <f>IF(G114&lt;&gt;"",COUNTIF($G$5:G114,G114)&amp;"-"&amp;G114,"")</f>
        <v/>
      </c>
      <c r="G114" s="21"/>
      <c r="H114" s="21"/>
      <c r="I114" s="13" t="s">
        <v>385</v>
      </c>
      <c r="J114" s="26" t="str">
        <f>IF(K114&lt;&gt;"",COUNTIF($K$5:K114,K114)&amp;"-"&amp;K114,"")</f>
        <v>4-ARRAIAS</v>
      </c>
      <c r="K114" s="21" t="s">
        <v>224</v>
      </c>
      <c r="L114" s="21" t="s">
        <v>228</v>
      </c>
      <c r="M114" s="13" t="s">
        <v>385</v>
      </c>
      <c r="N114" s="26" t="str">
        <f>IF(O114&lt;&gt;"",COUNTIF($O$5:O114,O114)&amp;"-"&amp;O114,"")</f>
        <v>1-ESCOLA MUNICIPAL PROFª MARIA HELENA ALVES ARAUJO</v>
      </c>
      <c r="O114" s="22" t="s">
        <v>230</v>
      </c>
      <c r="P114" s="22" t="s">
        <v>421</v>
      </c>
      <c r="Q114" s="20"/>
      <c r="R114" s="22" t="str">
        <f>IF(T114&lt;&gt;"",COUNTIF($S$5:S114,S114)&amp;"-"&amp;S114,"")</f>
        <v>1-ESCOLA MUNICIPAL JOSE BONIFACIO5º ano</v>
      </c>
      <c r="S114" s="22" t="str">
        <f t="shared" si="8"/>
        <v>ESCOLA MUNICIPAL JOSE BONIFACIO5º ano</v>
      </c>
      <c r="T114" s="52" t="s">
        <v>112</v>
      </c>
      <c r="U114" s="19" t="s">
        <v>217</v>
      </c>
      <c r="V114" s="54" t="s">
        <v>187</v>
      </c>
      <c r="W114" s="13" t="s">
        <v>385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 t="s">
        <v>385</v>
      </c>
      <c r="AJ114" s="13"/>
    </row>
    <row r="115" spans="1:36" ht="27" thickBot="1" x14ac:dyDescent="0.3">
      <c r="A115" s="13"/>
      <c r="B115" s="13"/>
      <c r="C115" s="13"/>
      <c r="D115"/>
      <c r="E115" s="13"/>
      <c r="F115" s="26" t="str">
        <f>IF(G115&lt;&gt;"",COUNTIF($G$5:G115,G115)&amp;"-"&amp;G115,"")</f>
        <v/>
      </c>
      <c r="G115" s="21"/>
      <c r="H115" s="21"/>
      <c r="I115" s="13" t="s">
        <v>385</v>
      </c>
      <c r="J115" s="26" t="str">
        <f>IF(K115&lt;&gt;"",COUNTIF($K$5:K115,K115)&amp;"-"&amp;K115,"")</f>
        <v>5-ARRAIAS</v>
      </c>
      <c r="K115" s="21" t="s">
        <v>224</v>
      </c>
      <c r="L115" s="21" t="s">
        <v>229</v>
      </c>
      <c r="M115" s="13" t="s">
        <v>385</v>
      </c>
      <c r="N115" s="26" t="str">
        <f>IF(O115&lt;&gt;"",COUNTIF($O$5:O115,O115)&amp;"-"&amp;O115,"")</f>
        <v>1-ESCOLA MUNICIPAL SANTA LUZIA</v>
      </c>
      <c r="O115" s="22" t="s">
        <v>231</v>
      </c>
      <c r="P115" s="22" t="s">
        <v>421</v>
      </c>
      <c r="Q115" s="20"/>
      <c r="R115" s="22" t="str">
        <f>IF(T115&lt;&gt;"",COUNTIF($S$5:S115,S115)&amp;"-"&amp;S115,"")</f>
        <v>1-ESCOLA MUNICIPAL NEUZA ALVES DA SILVA5º ano</v>
      </c>
      <c r="S115" s="22" t="str">
        <f t="shared" si="8"/>
        <v>ESCOLA MUNICIPAL NEUZA ALVES DA SILVA5º ano</v>
      </c>
      <c r="T115" s="52" t="s">
        <v>109</v>
      </c>
      <c r="U115" s="19" t="s">
        <v>217</v>
      </c>
      <c r="V115" s="54">
        <v>0</v>
      </c>
      <c r="W115" s="13" t="s">
        <v>385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 t="s">
        <v>385</v>
      </c>
      <c r="AJ115" s="13"/>
    </row>
    <row r="116" spans="1:36" ht="27" thickBot="1" x14ac:dyDescent="0.3">
      <c r="A116" s="13"/>
      <c r="B116" s="13"/>
      <c r="C116" s="13"/>
      <c r="D116"/>
      <c r="E116" s="13"/>
      <c r="F116" s="26" t="str">
        <f>IF(G116&lt;&gt;"",COUNTIF($G$5:G116,G116)&amp;"-"&amp;G116,"")</f>
        <v/>
      </c>
      <c r="G116" s="21"/>
      <c r="H116" s="21"/>
      <c r="I116" s="13" t="s">
        <v>385</v>
      </c>
      <c r="J116" s="26" t="str">
        <f>IF(K116&lt;&gt;"",COUNTIF($K$5:K116,K116)&amp;"-"&amp;K116,"")</f>
        <v>6-ARRAIAS</v>
      </c>
      <c r="K116" s="21" t="s">
        <v>224</v>
      </c>
      <c r="L116" s="21" t="s">
        <v>376</v>
      </c>
      <c r="M116" s="13" t="s">
        <v>385</v>
      </c>
      <c r="N116" s="26" t="str">
        <f>IF(O116&lt;&gt;"",COUNTIF($O$5:O116,O116)&amp;"-"&amp;O116,"")</f>
        <v>1-CENTRO MUNICIPAL DE EDUCACAO BASICA MUNDO FELIZ</v>
      </c>
      <c r="O116" s="22" t="s">
        <v>233</v>
      </c>
      <c r="P116" s="22" t="s">
        <v>421</v>
      </c>
      <c r="Q116" s="20"/>
      <c r="R116" s="22" t="str">
        <f>IF(T116&lt;&gt;"",COUNTIF($S$5:S116,S116)&amp;"-"&amp;S116,"")</f>
        <v>1-ESCOLA MUL JOSE MOTA GOMES DA SILVA5º ano</v>
      </c>
      <c r="S116" s="22" t="str">
        <f t="shared" si="8"/>
        <v>ESCOLA MUL JOSE MOTA GOMES DA SILVA5º ano</v>
      </c>
      <c r="T116" s="52" t="s">
        <v>104</v>
      </c>
      <c r="U116" s="19" t="s">
        <v>217</v>
      </c>
      <c r="V116" s="54" t="s">
        <v>107</v>
      </c>
      <c r="W116" s="13" t="s">
        <v>385</v>
      </c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 t="s">
        <v>385</v>
      </c>
      <c r="AJ116" s="13"/>
    </row>
    <row r="117" spans="1:36" ht="27" thickBot="1" x14ac:dyDescent="0.3">
      <c r="A117" s="13"/>
      <c r="B117" s="13"/>
      <c r="C117" s="13"/>
      <c r="D117"/>
      <c r="E117" s="13"/>
      <c r="F117" s="26" t="str">
        <f>IF(G117&lt;&gt;"",COUNTIF($G$5:G117,G117)&amp;"-"&amp;G117,"")</f>
        <v/>
      </c>
      <c r="G117" s="21"/>
      <c r="H117" s="21"/>
      <c r="I117" s="13" t="s">
        <v>385</v>
      </c>
      <c r="J117" s="26" t="str">
        <f>IF(K117&lt;&gt;"",COUNTIF($K$5:K117,K117)&amp;"-"&amp;K117,"")</f>
        <v>7-ARRAIAS</v>
      </c>
      <c r="K117" s="21" t="s">
        <v>224</v>
      </c>
      <c r="L117" s="21" t="s">
        <v>230</v>
      </c>
      <c r="M117" s="13" t="s">
        <v>385</v>
      </c>
      <c r="N117" s="26" t="str">
        <f>IF(O117&lt;&gt;"",COUNTIF($O$5:O117,O117)&amp;"-"&amp;O117,"")</f>
        <v>1-ESCOLA MUNICIPAL NERCILENE ROCHA</v>
      </c>
      <c r="O117" s="22" t="s">
        <v>235</v>
      </c>
      <c r="P117" s="22" t="s">
        <v>421</v>
      </c>
      <c r="Q117" s="20"/>
      <c r="R117" s="22" t="str">
        <f>IF(T117&lt;&gt;"",COUNTIF($S$5:S117,S117)&amp;"-"&amp;S117,"")</f>
        <v>3-ESCOLA MUNICIPAL JOSE EDIMAR DE BRITO MIRANDA5º ano</v>
      </c>
      <c r="S117" s="22" t="str">
        <f t="shared" si="8"/>
        <v>ESCOLA MUNICIPAL JOSE EDIMAR DE BRITO MIRANDA5º ano</v>
      </c>
      <c r="T117" s="52" t="s">
        <v>434</v>
      </c>
      <c r="U117" s="19" t="s">
        <v>217</v>
      </c>
      <c r="V117" s="54" t="s">
        <v>103</v>
      </c>
      <c r="W117" s="13" t="s">
        <v>385</v>
      </c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 t="s">
        <v>385</v>
      </c>
      <c r="AJ117" s="13"/>
    </row>
    <row r="118" spans="1:36" thickBot="1" x14ac:dyDescent="0.3">
      <c r="A118" s="13"/>
      <c r="B118" s="13"/>
      <c r="C118" s="13"/>
      <c r="D118"/>
      <c r="E118" s="13"/>
      <c r="F118" s="26" t="str">
        <f>IF(G118&lt;&gt;"",COUNTIF($G$5:G118,G118)&amp;"-"&amp;G118,"")</f>
        <v/>
      </c>
      <c r="G118" s="21"/>
      <c r="H118" s="21"/>
      <c r="I118" s="13" t="s">
        <v>385</v>
      </c>
      <c r="J118" s="26" t="str">
        <f>IF(K118&lt;&gt;"",COUNTIF($K$5:K118,K118)&amp;"-"&amp;K118,"")</f>
        <v>8-ARRAIAS</v>
      </c>
      <c r="K118" s="21" t="s">
        <v>224</v>
      </c>
      <c r="L118" s="21" t="s">
        <v>231</v>
      </c>
      <c r="M118" s="13" t="s">
        <v>385</v>
      </c>
      <c r="N118" s="26" t="str">
        <f>IF(O118&lt;&gt;"",COUNTIF($O$5:O118,O118)&amp;"-"&amp;O118,"")</f>
        <v>1-ESC MUL PRE-ESC SOLDADINHO DE JESUS</v>
      </c>
      <c r="O118" s="22" t="s">
        <v>237</v>
      </c>
      <c r="P118" s="22" t="s">
        <v>421</v>
      </c>
      <c r="Q118" s="20"/>
      <c r="R118" s="22" t="str">
        <f>IF(T118&lt;&gt;"",COUNTIF($S$5:S118,S118)&amp;"-"&amp;S118,"")</f>
        <v>1-ESC MUL NOVA MURICILANDIA5º ano</v>
      </c>
      <c r="S118" s="22" t="str">
        <f t="shared" si="8"/>
        <v>ESC MUL NOVA MURICILANDIA5º ano</v>
      </c>
      <c r="T118" s="52" t="s">
        <v>395</v>
      </c>
      <c r="U118" s="19" t="s">
        <v>217</v>
      </c>
      <c r="V118" s="54" t="s">
        <v>163</v>
      </c>
      <c r="W118" s="13" t="s">
        <v>385</v>
      </c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 t="s">
        <v>385</v>
      </c>
      <c r="AJ118" s="13"/>
    </row>
    <row r="119" spans="1:36" ht="27" thickBot="1" x14ac:dyDescent="0.3">
      <c r="A119" s="13"/>
      <c r="B119" s="13"/>
      <c r="C119" s="13"/>
      <c r="D119"/>
      <c r="E119" s="13"/>
      <c r="F119" s="26" t="str">
        <f>IF(G119&lt;&gt;"",COUNTIF($G$5:G119,G119)&amp;"-"&amp;G119,"")</f>
        <v/>
      </c>
      <c r="G119" s="21"/>
      <c r="H119" s="21"/>
      <c r="I119" s="13" t="s">
        <v>385</v>
      </c>
      <c r="J119" s="26" t="str">
        <f>IF(K119&lt;&gt;"",COUNTIF($K$5:K119,K119)&amp;"-"&amp;K119,"")</f>
        <v>1-COMBINADO</v>
      </c>
      <c r="K119" s="21" t="s">
        <v>232</v>
      </c>
      <c r="L119" s="21" t="s">
        <v>233</v>
      </c>
      <c r="M119" s="13" t="s">
        <v>385</v>
      </c>
      <c r="N119" s="26" t="str">
        <f>IF(O119&lt;&gt;"",COUNTIF($O$5:O119,O119)&amp;"-"&amp;O119,"")</f>
        <v>1-ESCOLA MUNICIPAL FLORACY BONFIM PEREIRA DE ARAUJO</v>
      </c>
      <c r="O119" s="22" t="s">
        <v>238</v>
      </c>
      <c r="P119" s="22" t="s">
        <v>421</v>
      </c>
      <c r="Q119" s="20"/>
      <c r="R119" s="22" t="str">
        <f>IF(T119&lt;&gt;"",COUNTIF($S$5:S119,S119)&amp;"-"&amp;S119,"")</f>
        <v>2-ESCOLA MUNICIPAL BERENICE NEVES BRITO5º ano</v>
      </c>
      <c r="S119" s="22" t="str">
        <f t="shared" si="8"/>
        <v>ESCOLA MUNICIPAL BERENICE NEVES BRITO5º ano</v>
      </c>
      <c r="T119" s="52" t="s">
        <v>477</v>
      </c>
      <c r="U119" s="19" t="s">
        <v>217</v>
      </c>
      <c r="V119" s="54" t="s">
        <v>87</v>
      </c>
      <c r="W119" s="13" t="s">
        <v>385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 t="s">
        <v>385</v>
      </c>
      <c r="AJ119" s="13"/>
    </row>
    <row r="120" spans="1:36" ht="27" thickBot="1" x14ac:dyDescent="0.3">
      <c r="A120" s="13"/>
      <c r="B120" s="13"/>
      <c r="C120" s="13"/>
      <c r="D120"/>
      <c r="E120" s="13"/>
      <c r="F120" s="26" t="str">
        <f>IF(G120&lt;&gt;"",COUNTIF($G$5:G120,G120)&amp;"-"&amp;G120,"")</f>
        <v/>
      </c>
      <c r="G120" s="21"/>
      <c r="H120" s="21"/>
      <c r="I120" s="13" t="s">
        <v>385</v>
      </c>
      <c r="J120" s="26" t="str">
        <f>IF(K120&lt;&gt;"",COUNTIF($K$5:K120,K120)&amp;"-"&amp;K120,"")</f>
        <v>1-LAVANDEIRA</v>
      </c>
      <c r="K120" s="21" t="s">
        <v>234</v>
      </c>
      <c r="L120" s="21" t="s">
        <v>235</v>
      </c>
      <c r="M120" s="13" t="s">
        <v>385</v>
      </c>
      <c r="N120" s="26" t="str">
        <f>IF(O120&lt;&gt;"",COUNTIF($O$5:O120,O120)&amp;"-"&amp;O120,"")</f>
        <v>1-ESCOLA MUNICIPAL RAINHA DA PAZ</v>
      </c>
      <c r="O120" s="22" t="s">
        <v>239</v>
      </c>
      <c r="P120" s="22" t="s">
        <v>421</v>
      </c>
      <c r="Q120" s="20"/>
      <c r="R120" s="22" t="str">
        <f>IF(T120&lt;&gt;"",COUNTIF($S$5:S120,S120)&amp;"-"&amp;S120,"")</f>
        <v>3-ESCOLA MUNICIPAL BERENICE NEVES BRITO5º ano</v>
      </c>
      <c r="S120" s="22" t="str">
        <f t="shared" si="8"/>
        <v>ESCOLA MUNICIPAL BERENICE NEVES BRITO5º ano</v>
      </c>
      <c r="T120" s="52" t="s">
        <v>477</v>
      </c>
      <c r="U120" s="19" t="s">
        <v>217</v>
      </c>
      <c r="V120" s="54" t="s">
        <v>100</v>
      </c>
      <c r="W120" s="13" t="s">
        <v>385</v>
      </c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 t="s">
        <v>385</v>
      </c>
      <c r="AJ120" s="13"/>
    </row>
    <row r="121" spans="1:36" thickBot="1" x14ac:dyDescent="0.3">
      <c r="A121" s="13"/>
      <c r="B121" s="13"/>
      <c r="C121" s="13"/>
      <c r="D121"/>
      <c r="E121" s="13"/>
      <c r="F121" s="26" t="str">
        <f>IF(G121&lt;&gt;"",COUNTIF($G$5:G121,G121)&amp;"-"&amp;G121,"")</f>
        <v/>
      </c>
      <c r="G121" s="21"/>
      <c r="H121" s="21"/>
      <c r="I121" s="13" t="s">
        <v>385</v>
      </c>
      <c r="J121" s="26" t="str">
        <f>IF(K121&lt;&gt;"",COUNTIF($K$5:K121,K121)&amp;"-"&amp;K121,"")</f>
        <v>1-PARANÃ</v>
      </c>
      <c r="K121" s="21" t="s">
        <v>236</v>
      </c>
      <c r="L121" s="21" t="s">
        <v>237</v>
      </c>
      <c r="M121" s="13" t="s">
        <v>385</v>
      </c>
      <c r="N121" s="26" t="str">
        <f>IF(O121&lt;&gt;"",COUNTIF($O$5:O121,O121)&amp;"-"&amp;O121,"")</f>
        <v>1-ESCOLA MUNICIPAL PROFESSOR FRANCISCO JOSE PEREIRA</v>
      </c>
      <c r="O121" s="22" t="s">
        <v>242</v>
      </c>
      <c r="P121" s="22" t="s">
        <v>421</v>
      </c>
      <c r="Q121" s="20"/>
      <c r="R121" s="22" t="str">
        <f>IF(T121&lt;&gt;"",COUNTIF($S$5:S121,S121)&amp;"-"&amp;S121,"")</f>
        <v>1-ESC MUL JOAO DIAS BORGES5º ano</v>
      </c>
      <c r="S121" s="22" t="str">
        <f t="shared" si="8"/>
        <v>ESC MUL JOAO DIAS BORGES5º ano</v>
      </c>
      <c r="T121" s="52" t="s">
        <v>81</v>
      </c>
      <c r="U121" s="19" t="s">
        <v>217</v>
      </c>
      <c r="V121" s="54" t="s">
        <v>478</v>
      </c>
      <c r="W121" s="13" t="s">
        <v>385</v>
      </c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 t="s">
        <v>385</v>
      </c>
      <c r="AJ121" s="13"/>
    </row>
    <row r="122" spans="1:36" thickBot="1" x14ac:dyDescent="0.3">
      <c r="A122" s="13"/>
      <c r="B122" s="13"/>
      <c r="C122" s="13"/>
      <c r="D122"/>
      <c r="E122" s="13"/>
      <c r="F122" s="26" t="str">
        <f>IF(G122&lt;&gt;"",COUNTIF($G$5:G122,G122)&amp;"-"&amp;G122,"")</f>
        <v/>
      </c>
      <c r="G122" s="21"/>
      <c r="H122" s="21"/>
      <c r="I122" s="13" t="s">
        <v>385</v>
      </c>
      <c r="J122" s="26" t="str">
        <f>IF(K122&lt;&gt;"",COUNTIF($K$5:K122,K122)&amp;"-"&amp;K122,"")</f>
        <v>2-PARANÃ</v>
      </c>
      <c r="K122" s="21" t="s">
        <v>236</v>
      </c>
      <c r="L122" s="21" t="s">
        <v>238</v>
      </c>
      <c r="M122" s="13" t="s">
        <v>385</v>
      </c>
      <c r="N122" s="26" t="str">
        <f>IF(O122&lt;&gt;"",COUNTIF($O$5:O122,O122)&amp;"-"&amp;O122,"")</f>
        <v>1-ESCOLA MUNICIPAL PROFESSORA MARIA JOSE GOMES DE SALES</v>
      </c>
      <c r="O122" s="22" t="s">
        <v>244</v>
      </c>
      <c r="P122" s="22" t="s">
        <v>421</v>
      </c>
      <c r="Q122" s="20"/>
      <c r="R122" s="22" t="str">
        <f>IF(T122&lt;&gt;"",COUNTIF($S$5:S122,S122)&amp;"-"&amp;S122,"")</f>
        <v>1-ESC MUL PEDRO CHICOU DE ALENCAR5º ano</v>
      </c>
      <c r="S122" s="22" t="str">
        <f t="shared" si="8"/>
        <v>ESC MUL PEDRO CHICOU DE ALENCAR5º ano</v>
      </c>
      <c r="T122" s="52" t="s">
        <v>143</v>
      </c>
      <c r="U122" s="19" t="s">
        <v>217</v>
      </c>
      <c r="V122" s="54" t="s">
        <v>102</v>
      </c>
      <c r="W122" s="13" t="s">
        <v>385</v>
      </c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 t="s">
        <v>385</v>
      </c>
      <c r="AJ122" s="13"/>
    </row>
    <row r="123" spans="1:36" thickBot="1" x14ac:dyDescent="0.3">
      <c r="A123" s="13"/>
      <c r="B123" s="13"/>
      <c r="C123" s="13"/>
      <c r="D123"/>
      <c r="E123" s="13"/>
      <c r="F123" s="26" t="str">
        <f>IF(G123&lt;&gt;"",COUNTIF($G$5:G123,G123)&amp;"-"&amp;G123,"")</f>
        <v/>
      </c>
      <c r="G123" s="21"/>
      <c r="H123" s="21"/>
      <c r="I123" s="13" t="s">
        <v>385</v>
      </c>
      <c r="J123" s="26" t="str">
        <f>IF(K123&lt;&gt;"",COUNTIF($K$5:K123,K123)&amp;"-"&amp;K123,"")</f>
        <v>3-PARANÃ</v>
      </c>
      <c r="K123" s="21" t="s">
        <v>236</v>
      </c>
      <c r="L123" s="21" t="s">
        <v>239</v>
      </c>
      <c r="M123" s="13" t="s">
        <v>385</v>
      </c>
      <c r="N123" s="26" t="str">
        <f>IF(O123&lt;&gt;"",COUNTIF($O$5:O123,O123)&amp;"-"&amp;O123,"")</f>
        <v>1-ESCOLA MUL VEREADOR OSMAR FRANCISCO GONZAGA</v>
      </c>
      <c r="O123" s="22" t="s">
        <v>406</v>
      </c>
      <c r="P123" s="22" t="s">
        <v>421</v>
      </c>
      <c r="Q123" s="20"/>
      <c r="R123" s="22" t="str">
        <f>IF(T123&lt;&gt;"",COUNTIF($S$5:S123,S123)&amp;"-"&amp;S123,"")</f>
        <v>2-ESC MUL JOAO DIAS BORGES5º ano</v>
      </c>
      <c r="S123" s="22" t="str">
        <f t="shared" si="8"/>
        <v>ESC MUL JOAO DIAS BORGES5º ano</v>
      </c>
      <c r="T123" s="52" t="s">
        <v>81</v>
      </c>
      <c r="U123" s="19" t="s">
        <v>217</v>
      </c>
      <c r="V123" s="54" t="s">
        <v>479</v>
      </c>
      <c r="W123" s="13" t="s">
        <v>385</v>
      </c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 t="s">
        <v>385</v>
      </c>
      <c r="AJ123" s="13"/>
    </row>
    <row r="124" spans="1:36" thickBot="1" x14ac:dyDescent="0.3">
      <c r="A124" s="13"/>
      <c r="B124" s="13"/>
      <c r="C124" s="13"/>
      <c r="D124"/>
      <c r="E124" s="13"/>
      <c r="F124" s="26" t="str">
        <f>IF(G124&lt;&gt;"",COUNTIF($G$5:G124,G124)&amp;"-"&amp;G124,"")</f>
        <v/>
      </c>
      <c r="G124" s="21"/>
      <c r="H124" s="21"/>
      <c r="I124" s="13" t="s">
        <v>385</v>
      </c>
      <c r="J124" s="26" t="str">
        <f>IF(K124&lt;&gt;"",COUNTIF($K$5:K124,K124)&amp;"-"&amp;K124,"")</f>
        <v>1-ARAPOEMA</v>
      </c>
      <c r="K124" s="21" t="s">
        <v>241</v>
      </c>
      <c r="L124" s="21" t="s">
        <v>242</v>
      </c>
      <c r="M124" s="13" t="s">
        <v>385</v>
      </c>
      <c r="N124" s="26" t="str">
        <f>IF(O124&lt;&gt;"",COUNTIF($O$5:O124,O124)&amp;"-"&amp;O124,"")</f>
        <v>1-ESCOLA MUNICIPAL FRANCISCO DIVINO VASCONCELOS</v>
      </c>
      <c r="O124" s="22" t="s">
        <v>246</v>
      </c>
      <c r="P124" s="22" t="s">
        <v>421</v>
      </c>
      <c r="Q124" s="20"/>
      <c r="R124" s="22" t="str">
        <f>IF(T124&lt;&gt;"",COUNTIF($S$5:S124,S124)&amp;"-"&amp;S124,"")</f>
        <v>1-NOVA CANAA5º ano</v>
      </c>
      <c r="S124" s="22" t="str">
        <f t="shared" si="8"/>
        <v>NOVA CANAA5º ano</v>
      </c>
      <c r="T124" s="52" t="s">
        <v>139</v>
      </c>
      <c r="U124" s="19" t="s">
        <v>217</v>
      </c>
      <c r="V124" s="54" t="s">
        <v>162</v>
      </c>
      <c r="W124" s="13" t="s">
        <v>385</v>
      </c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 t="s">
        <v>385</v>
      </c>
      <c r="AJ124" s="13"/>
    </row>
    <row r="125" spans="1:36" ht="27" thickBot="1" x14ac:dyDescent="0.3">
      <c r="A125" s="13"/>
      <c r="B125" s="13"/>
      <c r="C125" s="13"/>
      <c r="D125"/>
      <c r="E125" s="13"/>
      <c r="F125" s="26" t="str">
        <f>IF(G125&lt;&gt;"",COUNTIF($G$5:G125,G125)&amp;"-"&amp;G125,"")</f>
        <v/>
      </c>
      <c r="G125" s="21"/>
      <c r="H125" s="21"/>
      <c r="I125" s="13" t="s">
        <v>385</v>
      </c>
      <c r="J125" s="26" t="str">
        <f>IF(K125&lt;&gt;"",COUNTIF($K$5:K125,K125)&amp;"-"&amp;K125,"")</f>
        <v>2-ARAPOEMA</v>
      </c>
      <c r="K125" s="21" t="s">
        <v>241</v>
      </c>
      <c r="L125" s="21" t="s">
        <v>244</v>
      </c>
      <c r="M125" s="13" t="s">
        <v>385</v>
      </c>
      <c r="N125" s="26" t="str">
        <f>IF(O125&lt;&gt;"",COUNTIF($O$5:O125,O125)&amp;"-"&amp;O125,"")</f>
        <v>1-ESCOLA MUNICIPAL NOSSA SENHORA DA CONCEICAO</v>
      </c>
      <c r="O125" s="22" t="s">
        <v>247</v>
      </c>
      <c r="P125" s="22" t="s">
        <v>421</v>
      </c>
      <c r="Q125" s="20"/>
      <c r="R125" s="22" t="str">
        <f>IF(T125&lt;&gt;"",COUNTIF($S$5:S125,S125)&amp;"-"&amp;S125,"")</f>
        <v>4-ESCOLA MUNICIPAL JOSE EDIMAR DE BRITO MIRANDA5º ano</v>
      </c>
      <c r="S125" s="22" t="str">
        <f t="shared" si="8"/>
        <v>ESCOLA MUNICIPAL JOSE EDIMAR DE BRITO MIRANDA5º ano</v>
      </c>
      <c r="T125" s="52" t="s">
        <v>434</v>
      </c>
      <c r="U125" s="19" t="s">
        <v>217</v>
      </c>
      <c r="V125" s="54" t="s">
        <v>102</v>
      </c>
      <c r="W125" s="13" t="s">
        <v>385</v>
      </c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 t="s">
        <v>385</v>
      </c>
      <c r="AJ125" s="13"/>
    </row>
    <row r="126" spans="1:36" thickBot="1" x14ac:dyDescent="0.3">
      <c r="A126" s="13"/>
      <c r="B126" s="13"/>
      <c r="C126" s="13"/>
      <c r="D126"/>
      <c r="E126" s="13"/>
      <c r="F126" s="26" t="str">
        <f>IF(G126&lt;&gt;"",COUNTIF($G$5:G126,G126)&amp;"-"&amp;G126,"")</f>
        <v/>
      </c>
      <c r="G126" s="21"/>
      <c r="H126" s="21"/>
      <c r="I126" s="13" t="s">
        <v>385</v>
      </c>
      <c r="J126" s="26" t="str">
        <f>IF(K126&lt;&gt;"",COUNTIF($K$5:K126,K126)&amp;"-"&amp;K126,"")</f>
        <v>1-BANDEIRANTES DO TOCANTINS</v>
      </c>
      <c r="K126" s="21" t="s">
        <v>245</v>
      </c>
      <c r="L126" s="21" t="s">
        <v>406</v>
      </c>
      <c r="M126" s="13" t="s">
        <v>385</v>
      </c>
      <c r="N126" s="26" t="str">
        <f>IF(O126&lt;&gt;"",COUNTIF($O$5:O126,O126)&amp;"-"&amp;O126,"")</f>
        <v>1-ESC MUL PAULO VI</v>
      </c>
      <c r="O126" s="22" t="s">
        <v>249</v>
      </c>
      <c r="P126" s="22" t="s">
        <v>421</v>
      </c>
      <c r="Q126" s="20"/>
      <c r="R126" s="22" t="str">
        <f>IF(T126&lt;&gt;"",COUNTIF($S$5:S126,S126)&amp;"-"&amp;S126,"")</f>
        <v>2-ESC MUL PEDRO CHICOU DE ALENCAR5º ano</v>
      </c>
      <c r="S126" s="22" t="str">
        <f t="shared" si="8"/>
        <v>ESC MUL PEDRO CHICOU DE ALENCAR5º ano</v>
      </c>
      <c r="T126" s="52" t="s">
        <v>143</v>
      </c>
      <c r="U126" s="19" t="s">
        <v>217</v>
      </c>
      <c r="V126" s="54" t="s">
        <v>100</v>
      </c>
      <c r="W126" s="13" t="s">
        <v>385</v>
      </c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 t="s">
        <v>385</v>
      </c>
      <c r="AJ126" s="13"/>
    </row>
    <row r="127" spans="1:36" thickBot="1" x14ac:dyDescent="0.3">
      <c r="A127" s="13"/>
      <c r="B127" s="13"/>
      <c r="C127" s="13"/>
      <c r="D127"/>
      <c r="E127" s="13"/>
      <c r="F127" s="26" t="str">
        <f>IF(G127&lt;&gt;"",COUNTIF($G$5:G127,G127)&amp;"-"&amp;G127,"")</f>
        <v/>
      </c>
      <c r="G127" s="21"/>
      <c r="H127" s="21"/>
      <c r="I127" s="13" t="s">
        <v>385</v>
      </c>
      <c r="J127" s="26" t="str">
        <f>IF(K127&lt;&gt;"",COUNTIF($K$5:K127,K127)&amp;"-"&amp;K127,"")</f>
        <v>2-BANDEIRANTES DO TOCANTINS</v>
      </c>
      <c r="K127" s="21" t="s">
        <v>245</v>
      </c>
      <c r="L127" s="21" t="s">
        <v>246</v>
      </c>
      <c r="M127" s="13" t="s">
        <v>385</v>
      </c>
      <c r="N127" s="26" t="str">
        <f>IF(O127&lt;&gt;"",COUNTIF($O$5:O127,O127)&amp;"-"&amp;O127,"")</f>
        <v>1-ESCOLA MUNICIPAL NESTOR PEREIRA DE SOUSA</v>
      </c>
      <c r="O127" s="22" t="s">
        <v>250</v>
      </c>
      <c r="P127" s="22" t="s">
        <v>421</v>
      </c>
      <c r="Q127" s="20"/>
      <c r="R127" s="22" t="str">
        <f>IF(T127&lt;&gt;"",COUNTIF($S$5:S127,S127)&amp;"-"&amp;S127,"")</f>
        <v>3-ESC MUL PEDRO CHICOU DE ALENCAR5º ano</v>
      </c>
      <c r="S127" s="22" t="str">
        <f t="shared" si="8"/>
        <v>ESC MUL PEDRO CHICOU DE ALENCAR5º ano</v>
      </c>
      <c r="T127" s="52" t="s">
        <v>143</v>
      </c>
      <c r="U127" s="19" t="s">
        <v>217</v>
      </c>
      <c r="V127" s="54" t="s">
        <v>87</v>
      </c>
      <c r="W127" s="13" t="s">
        <v>385</v>
      </c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 t="s">
        <v>385</v>
      </c>
      <c r="AJ127" s="13"/>
    </row>
    <row r="128" spans="1:36" ht="27" thickBot="1" x14ac:dyDescent="0.3">
      <c r="A128" s="13"/>
      <c r="B128" s="13"/>
      <c r="C128" s="13"/>
      <c r="D128"/>
      <c r="E128" s="13"/>
      <c r="F128" s="26" t="str">
        <f>IF(G128&lt;&gt;"",COUNTIF($G$5:G128,G128)&amp;"-"&amp;G128,"")</f>
        <v/>
      </c>
      <c r="G128" s="21"/>
      <c r="H128" s="21"/>
      <c r="I128" s="13" t="s">
        <v>385</v>
      </c>
      <c r="J128" s="26" t="str">
        <f>IF(K128&lt;&gt;"",COUNTIF($K$5:K128,K128)&amp;"-"&amp;K128,"")</f>
        <v>3-BANDEIRANTES DO TOCANTINS</v>
      </c>
      <c r="K128" s="21" t="s">
        <v>245</v>
      </c>
      <c r="L128" s="21" t="s">
        <v>247</v>
      </c>
      <c r="M128" s="13" t="s">
        <v>385</v>
      </c>
      <c r="N128" s="26" t="str">
        <f>IF(O128&lt;&gt;"",COUNTIF($O$5:O128,O128)&amp;"-"&amp;O128,"")</f>
        <v>1-ESC MUL PINGO DE GENTE</v>
      </c>
      <c r="O128" s="22" t="s">
        <v>253</v>
      </c>
      <c r="P128" s="22" t="s">
        <v>421</v>
      </c>
      <c r="Q128" s="20"/>
      <c r="R128" s="22" t="str">
        <f>IF(T128&lt;&gt;"",COUNTIF($S$5:S128,S128)&amp;"-"&amp;S128,"")</f>
        <v>1-ESCOLA MUNICIPAL EUSTAQUIO ANTONIO DE OLIVEIRA5º ano</v>
      </c>
      <c r="S128" s="22" t="str">
        <f t="shared" si="8"/>
        <v>ESCOLA MUNICIPAL EUSTAQUIO ANTONIO DE OLIVEIRA5º ano</v>
      </c>
      <c r="T128" s="52" t="s">
        <v>480</v>
      </c>
      <c r="U128" s="19" t="s">
        <v>217</v>
      </c>
      <c r="V128" s="54" t="s">
        <v>87</v>
      </c>
      <c r="W128" s="13" t="s">
        <v>385</v>
      </c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 t="s">
        <v>385</v>
      </c>
      <c r="AJ128" s="13"/>
    </row>
    <row r="129" spans="1:36" thickBot="1" x14ac:dyDescent="0.3">
      <c r="A129" s="13"/>
      <c r="B129" s="13"/>
      <c r="C129" s="13"/>
      <c r="D129"/>
      <c r="E129" s="13"/>
      <c r="F129" s="26" t="str">
        <f>IF(G129&lt;&gt;"",COUNTIF($G$5:G129,G129)&amp;"-"&amp;G129,"")</f>
        <v/>
      </c>
      <c r="G129" s="21"/>
      <c r="H129" s="21"/>
      <c r="I129" s="13" t="s">
        <v>385</v>
      </c>
      <c r="J129" s="26" t="str">
        <f>IF(K129&lt;&gt;"",COUNTIF($K$5:K129,K129)&amp;"-"&amp;K129,"")</f>
        <v>1-BRASILÂNDIA DO TOCANTINS</v>
      </c>
      <c r="K129" s="21" t="s">
        <v>248</v>
      </c>
      <c r="L129" s="21" t="s">
        <v>249</v>
      </c>
      <c r="M129" s="13" t="s">
        <v>385</v>
      </c>
      <c r="N129" s="26" t="str">
        <f>IF(O129&lt;&gt;"",COUNTIF($O$5:O129,O129)&amp;"-"&amp;O129,"")</f>
        <v>1-ESC MUL BARNABE PEREIRA DO NASCIMENTO</v>
      </c>
      <c r="O129" s="22" t="s">
        <v>255</v>
      </c>
      <c r="P129" s="22" t="s">
        <v>421</v>
      </c>
      <c r="Q129" s="20"/>
      <c r="R129" s="22" t="str">
        <f>IF(T129&lt;&gt;"",COUNTIF($S$5:S129,S129)&amp;"-"&amp;S129,"")</f>
        <v>1-ESC MUL VIRGILINO BATISTA DOS SANTOS5º ano</v>
      </c>
      <c r="S129" s="22" t="str">
        <f t="shared" si="8"/>
        <v>ESC MUL VIRGILINO BATISTA DOS SANTOS5º ano</v>
      </c>
      <c r="T129" s="52" t="s">
        <v>481</v>
      </c>
      <c r="U129" s="19" t="s">
        <v>217</v>
      </c>
      <c r="V129" s="54" t="s">
        <v>87</v>
      </c>
      <c r="W129" s="13" t="s">
        <v>385</v>
      </c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 t="s">
        <v>385</v>
      </c>
      <c r="AJ129" s="13"/>
    </row>
    <row r="130" spans="1:36" thickBot="1" x14ac:dyDescent="0.3">
      <c r="A130" s="13"/>
      <c r="B130" s="13"/>
      <c r="C130" s="13"/>
      <c r="D130"/>
      <c r="E130" s="13"/>
      <c r="F130" s="26" t="str">
        <f>IF(G130&lt;&gt;"",COUNTIF($G$5:G130,G130)&amp;"-"&amp;G130,"")</f>
        <v/>
      </c>
      <c r="G130" s="21"/>
      <c r="H130" s="21"/>
      <c r="I130" s="13" t="s">
        <v>385</v>
      </c>
      <c r="J130" s="26" t="str">
        <f>IF(K130&lt;&gt;"",COUNTIF($K$5:K130,K130)&amp;"-"&amp;K130,"")</f>
        <v>2-BRASILÂNDIA DO TOCANTINS</v>
      </c>
      <c r="K130" s="21" t="s">
        <v>248</v>
      </c>
      <c r="L130" s="21" t="s">
        <v>250</v>
      </c>
      <c r="M130" s="13" t="s">
        <v>385</v>
      </c>
      <c r="N130" s="26" t="str">
        <f>IF(O130&lt;&gt;"",COUNTIF($O$5:O130,O130)&amp;"-"&amp;O130,"")</f>
        <v>1-ESCOLA MUNICIPAL FIRMINO COELHO DE ARAUJO</v>
      </c>
      <c r="O130" s="22" t="s">
        <v>407</v>
      </c>
      <c r="P130" s="22" t="s">
        <v>421</v>
      </c>
      <c r="Q130" s="20"/>
      <c r="R130" s="22" t="str">
        <f>IF(T130&lt;&gt;"",COUNTIF($S$5:S130,S130)&amp;"-"&amp;S130,"")</f>
        <v>2-ESC MUL MARIA LIRA5º ano</v>
      </c>
      <c r="S130" s="22" t="str">
        <f t="shared" si="8"/>
        <v>ESC MUL MARIA LIRA5º ano</v>
      </c>
      <c r="T130" s="52" t="s">
        <v>142</v>
      </c>
      <c r="U130" s="19" t="s">
        <v>217</v>
      </c>
      <c r="V130" s="54" t="s">
        <v>100</v>
      </c>
      <c r="W130" s="13" t="s">
        <v>385</v>
      </c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 t="s">
        <v>385</v>
      </c>
      <c r="AJ130" s="13"/>
    </row>
    <row r="131" spans="1:36" thickBot="1" x14ac:dyDescent="0.3">
      <c r="A131" s="13"/>
      <c r="B131" s="13"/>
      <c r="C131" s="13"/>
      <c r="D131"/>
      <c r="E131" s="13"/>
      <c r="F131" s="26" t="str">
        <f>IF(G131&lt;&gt;"",COUNTIF($G$5:G131,G131)&amp;"-"&amp;G131,"")</f>
        <v/>
      </c>
      <c r="G131" s="21"/>
      <c r="H131" s="21"/>
      <c r="I131" s="13" t="s">
        <v>385</v>
      </c>
      <c r="J131" s="26" t="str">
        <f>IF(K131&lt;&gt;"",COUNTIF($K$5:K131,K131)&amp;"-"&amp;K131,"")</f>
        <v>1-JUARINA</v>
      </c>
      <c r="K131" s="21" t="s">
        <v>252</v>
      </c>
      <c r="L131" s="21" t="s">
        <v>253</v>
      </c>
      <c r="M131" s="13" t="s">
        <v>385</v>
      </c>
      <c r="N131" s="26" t="str">
        <f>IF(O131&lt;&gt;"",COUNTIF($O$5:O131,O131)&amp;"-"&amp;O131,"")</f>
        <v>1-ESCOLA MUNICIPAL MARGARIDA OLIVEIRA DE SOUSA</v>
      </c>
      <c r="O131" s="22" t="s">
        <v>256</v>
      </c>
      <c r="P131" s="22" t="s">
        <v>421</v>
      </c>
      <c r="Q131" s="20"/>
      <c r="R131" s="22" t="str">
        <f>IF(T131&lt;&gt;"",COUNTIF($S$5:S131,S131)&amp;"-"&amp;S131,"")</f>
        <v>1-ESCOLA MUNICIPAL OTACILIO CARDOSO5º ano</v>
      </c>
      <c r="S131" s="22" t="str">
        <f t="shared" si="8"/>
        <v>ESCOLA MUNICIPAL OTACILIO CARDOSO5º ano</v>
      </c>
      <c r="T131" s="52" t="s">
        <v>164</v>
      </c>
      <c r="U131" s="19" t="s">
        <v>217</v>
      </c>
      <c r="V131" s="54" t="s">
        <v>482</v>
      </c>
      <c r="W131" s="13" t="s">
        <v>385</v>
      </c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 t="s">
        <v>385</v>
      </c>
      <c r="AJ131" s="13"/>
    </row>
    <row r="132" spans="1:36" ht="27" thickBot="1" x14ac:dyDescent="0.3">
      <c r="A132" s="13"/>
      <c r="B132" s="13"/>
      <c r="C132" s="13"/>
      <c r="D132"/>
      <c r="E132" s="13"/>
      <c r="F132" s="26" t="str">
        <f>IF(G132&lt;&gt;"",COUNTIF($G$5:G132,G132)&amp;"-"&amp;G132,"")</f>
        <v/>
      </c>
      <c r="G132" s="21"/>
      <c r="H132" s="21"/>
      <c r="I132" s="13" t="s">
        <v>385</v>
      </c>
      <c r="J132" s="26" t="str">
        <f>IF(K132&lt;&gt;"",COUNTIF($K$5:K132,K132)&amp;"-"&amp;K132,"")</f>
        <v>1-PALMEIRANTE</v>
      </c>
      <c r="K132" s="21" t="s">
        <v>254</v>
      </c>
      <c r="L132" s="21" t="s">
        <v>255</v>
      </c>
      <c r="M132" s="13" t="s">
        <v>385</v>
      </c>
      <c r="N132" s="26" t="str">
        <f>IF(O132&lt;&gt;"",COUNTIF($O$5:O132,O132)&amp;"-"&amp;O132,"")</f>
        <v>1-ESCOLA MUNICIPAL MENINO JESUS</v>
      </c>
      <c r="O132" s="22" t="s">
        <v>257</v>
      </c>
      <c r="P132" s="22" t="s">
        <v>421</v>
      </c>
      <c r="Q132" s="20"/>
      <c r="R132" s="22" t="str">
        <f>IF(T132&lt;&gt;"",COUNTIF($S$5:S132,S132)&amp;"-"&amp;S132,"")</f>
        <v>5-ESCOLA MUNICIPAL JOSE EDIMAR DE BRITO MIRANDA5º ano</v>
      </c>
      <c r="S132" s="22" t="str">
        <f t="shared" si="8"/>
        <v>ESCOLA MUNICIPAL JOSE EDIMAR DE BRITO MIRANDA5º ano</v>
      </c>
      <c r="T132" s="52" t="s">
        <v>434</v>
      </c>
      <c r="U132" s="19" t="s">
        <v>217</v>
      </c>
      <c r="V132" s="54" t="s">
        <v>168</v>
      </c>
      <c r="W132" s="13" t="s">
        <v>385</v>
      </c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 t="s">
        <v>385</v>
      </c>
      <c r="AJ132" s="13"/>
    </row>
    <row r="133" spans="1:36" thickBot="1" x14ac:dyDescent="0.3">
      <c r="A133" s="13"/>
      <c r="B133" s="13"/>
      <c r="C133" s="13"/>
      <c r="D133"/>
      <c r="E133" s="13"/>
      <c r="F133" s="26" t="str">
        <f>IF(G133&lt;&gt;"",COUNTIF($G$5:G133,G133)&amp;"-"&amp;G133,"")</f>
        <v/>
      </c>
      <c r="G133" s="21"/>
      <c r="H133" s="21"/>
      <c r="I133" s="13" t="s">
        <v>385</v>
      </c>
      <c r="J133" s="26" t="str">
        <f>IF(K133&lt;&gt;"",COUNTIF($K$5:K133,K133)&amp;"-"&amp;K133,"")</f>
        <v>2-PALMEIRANTE</v>
      </c>
      <c r="K133" s="21" t="s">
        <v>254</v>
      </c>
      <c r="L133" s="21" t="s">
        <v>407</v>
      </c>
      <c r="M133" s="13" t="s">
        <v>385</v>
      </c>
      <c r="N133" s="26" t="str">
        <f>IF(O133&lt;&gt;"",COUNTIF($O$5:O133,O133)&amp;"-"&amp;O133,"")</f>
        <v>1-ESC MUL RAIMUNDO CORDEIRO DE OLIVEIRA</v>
      </c>
      <c r="O133" s="22" t="s">
        <v>260</v>
      </c>
      <c r="P133" s="22" t="s">
        <v>421</v>
      </c>
      <c r="Q133" s="20"/>
      <c r="R133" s="22" t="str">
        <f>IF(T133&lt;&gt;"",COUNTIF($S$5:S133,S133)&amp;"-"&amp;S133,"")</f>
        <v>1-ESC MUL LADISLAU DE OLIVEIRA5º ano</v>
      </c>
      <c r="S133" s="22" t="str">
        <f t="shared" si="8"/>
        <v>ESC MUL LADISLAU DE OLIVEIRA5º ano</v>
      </c>
      <c r="T133" s="52" t="s">
        <v>141</v>
      </c>
      <c r="U133" s="19" t="s">
        <v>217</v>
      </c>
      <c r="V133" s="54" t="s">
        <v>100</v>
      </c>
      <c r="W133" s="13" t="s">
        <v>385</v>
      </c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 t="s">
        <v>385</v>
      </c>
      <c r="AJ133" s="13"/>
    </row>
    <row r="134" spans="1:36" thickBot="1" x14ac:dyDescent="0.3">
      <c r="A134" s="13"/>
      <c r="B134" s="13"/>
      <c r="C134" s="13"/>
      <c r="D134"/>
      <c r="E134" s="13"/>
      <c r="F134" s="26" t="str">
        <f>IF(G134&lt;&gt;"",COUNTIF($G$5:G134,G134)&amp;"-"&amp;G134,"")</f>
        <v/>
      </c>
      <c r="G134" s="21"/>
      <c r="H134" s="21"/>
      <c r="I134" s="13" t="s">
        <v>385</v>
      </c>
      <c r="J134" s="26" t="str">
        <f>IF(K134&lt;&gt;"",COUNTIF($K$5:K134,K134)&amp;"-"&amp;K134,"")</f>
        <v>3-PALMEIRANTE</v>
      </c>
      <c r="K134" s="21" t="s">
        <v>254</v>
      </c>
      <c r="L134" s="21" t="s">
        <v>256</v>
      </c>
      <c r="M134" s="13" t="s">
        <v>385</v>
      </c>
      <c r="N134" s="26" t="str">
        <f>IF(O134&lt;&gt;"",COUNTIF($O$5:O134,O134)&amp;"-"&amp;O134,"")</f>
        <v>1-ESCOLA MUNICIPAL ARY PEREIRA BORGES</v>
      </c>
      <c r="O134" s="22" t="s">
        <v>408</v>
      </c>
      <c r="P134" s="22" t="s">
        <v>421</v>
      </c>
      <c r="Q134" s="20"/>
      <c r="R134" s="22" t="str">
        <f>IF(T134&lt;&gt;"",COUNTIF($S$5:S134,S134)&amp;"-"&amp;S134,"")</f>
        <v>1-ESC MUL PROF ALFREDO NASSER5º ano</v>
      </c>
      <c r="S134" s="22" t="str">
        <f t="shared" ref="S134:S197" si="9">T134&amp;U134</f>
        <v>ESC MUL PROF ALFREDO NASSER5º ano</v>
      </c>
      <c r="T134" s="52" t="s">
        <v>129</v>
      </c>
      <c r="U134" s="19" t="s">
        <v>217</v>
      </c>
      <c r="V134" s="54" t="s">
        <v>100</v>
      </c>
      <c r="W134" s="13" t="s">
        <v>385</v>
      </c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 t="s">
        <v>385</v>
      </c>
      <c r="AJ134" s="13"/>
    </row>
    <row r="135" spans="1:36" thickBot="1" x14ac:dyDescent="0.3">
      <c r="A135" s="13"/>
      <c r="B135" s="13"/>
      <c r="C135" s="13"/>
      <c r="D135"/>
      <c r="E135" s="13"/>
      <c r="F135" s="26" t="str">
        <f>IF(G135&lt;&gt;"",COUNTIF($G$5:G135,G135)&amp;"-"&amp;G135,"")</f>
        <v/>
      </c>
      <c r="G135" s="21"/>
      <c r="H135" s="21"/>
      <c r="I135" s="13" t="s">
        <v>385</v>
      </c>
      <c r="J135" s="26" t="str">
        <f>IF(K135&lt;&gt;"",COUNTIF($K$5:K135,K135)&amp;"-"&amp;K135,"")</f>
        <v>4-PALMEIRANTE</v>
      </c>
      <c r="K135" s="21" t="s">
        <v>254</v>
      </c>
      <c r="L135" s="21" t="s">
        <v>257</v>
      </c>
      <c r="M135" s="13" t="s">
        <v>385</v>
      </c>
      <c r="N135" s="26" t="str">
        <f>IF(O135&lt;&gt;"",COUNTIF($O$5:O135,O135)&amp;"-"&amp;O135,"")</f>
        <v>1-ESCOLA MUNICIPAL ELZA BARBOSA DE CARVALHO</v>
      </c>
      <c r="O135" s="22" t="s">
        <v>261</v>
      </c>
      <c r="P135" s="22" t="s">
        <v>421</v>
      </c>
      <c r="Q135" s="20"/>
      <c r="R135" s="22" t="str">
        <f>IF(T135&lt;&gt;"",COUNTIF($S$5:S135,S135)&amp;"-"&amp;S135,"")</f>
        <v>2-ESC MUL TIRADENTES5º ano</v>
      </c>
      <c r="S135" s="22" t="str">
        <f t="shared" si="9"/>
        <v>ESC MUL TIRADENTES5º ano</v>
      </c>
      <c r="T135" s="52" t="s">
        <v>108</v>
      </c>
      <c r="U135" s="19" t="s">
        <v>217</v>
      </c>
      <c r="V135" s="54" t="s">
        <v>100</v>
      </c>
      <c r="W135" s="13" t="s">
        <v>385</v>
      </c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 t="s">
        <v>385</v>
      </c>
      <c r="AJ135" s="13"/>
    </row>
    <row r="136" spans="1:36" thickBot="1" x14ac:dyDescent="0.3">
      <c r="A136" s="13"/>
      <c r="B136" s="13"/>
      <c r="C136" s="13"/>
      <c r="D136"/>
      <c r="E136" s="13"/>
      <c r="F136" s="26" t="str">
        <f>IF(G136&lt;&gt;"",COUNTIF($G$5:G136,G136)&amp;"-"&amp;G136,"")</f>
        <v/>
      </c>
      <c r="G136" s="21"/>
      <c r="H136" s="21"/>
      <c r="I136" s="13" t="s">
        <v>385</v>
      </c>
      <c r="J136" s="26" t="str">
        <f>IF(K136&lt;&gt;"",COUNTIF($K$5:K136,K136)&amp;"-"&amp;K136,"")</f>
        <v>1-ALMAS</v>
      </c>
      <c r="K136" s="21" t="s">
        <v>259</v>
      </c>
      <c r="L136" s="21" t="s">
        <v>260</v>
      </c>
      <c r="M136" s="13" t="s">
        <v>385</v>
      </c>
      <c r="N136" s="26" t="str">
        <f>IF(O136&lt;&gt;"",COUNTIF($O$5:O136,O136)&amp;"-"&amp;O136,"")</f>
        <v>1-ESCOLA MUNICIPAL PREFEITO MANOEL NEPOMUCENO LOPES</v>
      </c>
      <c r="O136" s="22" t="s">
        <v>409</v>
      </c>
      <c r="P136" s="22" t="s">
        <v>421</v>
      </c>
      <c r="Q136" s="20"/>
      <c r="R136" s="22" t="str">
        <f>IF(T136&lt;&gt;"",COUNTIF($S$5:S136,S136)&amp;"-"&amp;S136,"")</f>
        <v>1-ESCOLA MUL CIRILO RIBEIRO SILVA5º ano</v>
      </c>
      <c r="S136" s="22" t="str">
        <f t="shared" si="9"/>
        <v>ESCOLA MUL CIRILO RIBEIRO SILVA5º ano</v>
      </c>
      <c r="T136" s="52" t="s">
        <v>101</v>
      </c>
      <c r="U136" s="19" t="s">
        <v>217</v>
      </c>
      <c r="V136" s="54" t="s">
        <v>87</v>
      </c>
      <c r="W136" s="13" t="s">
        <v>385</v>
      </c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 t="s">
        <v>385</v>
      </c>
      <c r="AJ136" s="13"/>
    </row>
    <row r="137" spans="1:36" thickBot="1" x14ac:dyDescent="0.3">
      <c r="A137" s="13"/>
      <c r="B137" s="13"/>
      <c r="C137" s="13"/>
      <c r="D137"/>
      <c r="E137" s="13"/>
      <c r="F137" s="26" t="str">
        <f>IF(G137&lt;&gt;"",COUNTIF($G$5:G137,G137)&amp;"-"&amp;G137,"")</f>
        <v/>
      </c>
      <c r="G137" s="21"/>
      <c r="H137" s="21"/>
      <c r="I137" s="13" t="s">
        <v>385</v>
      </c>
      <c r="J137" s="26" t="str">
        <f>IF(K137&lt;&gt;"",COUNTIF($K$5:K137,K137)&amp;"-"&amp;K137,"")</f>
        <v>2-ALMAS</v>
      </c>
      <c r="K137" s="21" t="s">
        <v>259</v>
      </c>
      <c r="L137" s="21" t="s">
        <v>408</v>
      </c>
      <c r="M137" s="13" t="s">
        <v>385</v>
      </c>
      <c r="N137" s="26" t="str">
        <f>IF(O137&lt;&gt;"",COUNTIF($O$5:O137,O137)&amp;"-"&amp;O137,"")</f>
        <v>1-ESCOLA MUNICIPAL IZABEL COSTA</v>
      </c>
      <c r="O137" s="22" t="s">
        <v>410</v>
      </c>
      <c r="P137" s="22" t="s">
        <v>421</v>
      </c>
      <c r="Q137" s="20"/>
      <c r="R137" s="22" t="str">
        <f>IF(T137&lt;&gt;"",COUNTIF($S$5:S137,S137)&amp;"-"&amp;S137,"")</f>
        <v>1-ESC MUL MARIO PEDRO DE OLIVEIRA5º ano</v>
      </c>
      <c r="S137" s="22" t="str">
        <f t="shared" si="9"/>
        <v>ESC MUL MARIO PEDRO DE OLIVEIRA5º ano</v>
      </c>
      <c r="T137" s="52" t="s">
        <v>119</v>
      </c>
      <c r="U137" s="19" t="s">
        <v>217</v>
      </c>
      <c r="V137" s="54" t="s">
        <v>87</v>
      </c>
      <c r="W137" s="13" t="s">
        <v>385</v>
      </c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 t="s">
        <v>385</v>
      </c>
      <c r="AJ137" s="13"/>
    </row>
    <row r="138" spans="1:36" thickBot="1" x14ac:dyDescent="0.3">
      <c r="A138" s="13"/>
      <c r="B138" s="13"/>
      <c r="C138" s="13"/>
      <c r="D138"/>
      <c r="E138" s="13"/>
      <c r="F138" s="26" t="str">
        <f>IF(G138&lt;&gt;"",COUNTIF($G$5:G138,G138)&amp;"-"&amp;G138,"")</f>
        <v/>
      </c>
      <c r="G138" s="21"/>
      <c r="H138" s="21"/>
      <c r="I138" s="13" t="s">
        <v>385</v>
      </c>
      <c r="J138" s="26" t="str">
        <f>IF(K138&lt;&gt;"",COUNTIF($K$5:K138,K138)&amp;"-"&amp;K138,"")</f>
        <v>3-ALMAS</v>
      </c>
      <c r="K138" s="21" t="s">
        <v>259</v>
      </c>
      <c r="L138" s="21" t="s">
        <v>261</v>
      </c>
      <c r="M138" s="13" t="s">
        <v>385</v>
      </c>
      <c r="N138" s="26" t="str">
        <f>IF(O138&lt;&gt;"",COUNTIF($O$5:O138,O138)&amp;"-"&amp;O138,"")</f>
        <v>1-ESC MUL DAMIANA</v>
      </c>
      <c r="O138" s="22" t="s">
        <v>411</v>
      </c>
      <c r="P138" s="22" t="s">
        <v>421</v>
      </c>
      <c r="Q138" s="20"/>
      <c r="R138" s="22" t="str">
        <f>IF(T138&lt;&gt;"",COUNTIF($S$5:S138,S138)&amp;"-"&amp;S138,"")</f>
        <v>3-ESC MUL MARIA LIRA5º ano</v>
      </c>
      <c r="S138" s="22" t="str">
        <f t="shared" si="9"/>
        <v>ESC MUL MARIA LIRA5º ano</v>
      </c>
      <c r="T138" s="52" t="s">
        <v>142</v>
      </c>
      <c r="U138" s="19" t="s">
        <v>217</v>
      </c>
      <c r="V138" s="54" t="s">
        <v>103</v>
      </c>
      <c r="W138" s="13" t="s">
        <v>385</v>
      </c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 t="s">
        <v>385</v>
      </c>
      <c r="AJ138" s="13"/>
    </row>
    <row r="139" spans="1:36" thickBot="1" x14ac:dyDescent="0.3">
      <c r="A139" s="13"/>
      <c r="B139" s="13"/>
      <c r="C139" s="13"/>
      <c r="D139"/>
      <c r="E139" s="13"/>
      <c r="F139" s="26" t="str">
        <f>IF(G139&lt;&gt;"",COUNTIF($G$5:G139,G139)&amp;"-"&amp;G139,"")</f>
        <v/>
      </c>
      <c r="G139" s="21"/>
      <c r="H139" s="21"/>
      <c r="I139" s="13" t="s">
        <v>385</v>
      </c>
      <c r="J139" s="26" t="str">
        <f>IF(K139&lt;&gt;"",COUNTIF($K$5:K139,K139)&amp;"-"&amp;K139,"")</f>
        <v>4-ALMAS</v>
      </c>
      <c r="K139" s="21" t="s">
        <v>259</v>
      </c>
      <c r="L139" s="21" t="s">
        <v>409</v>
      </c>
      <c r="M139" s="13" t="s">
        <v>385</v>
      </c>
      <c r="N139" s="26" t="str">
        <f>IF(O139&lt;&gt;"",COUNTIF($O$5:O139,O139)&amp;"-"&amp;O139,"")</f>
        <v>1-ESC MUL LIMOEIRO</v>
      </c>
      <c r="O139" s="22" t="s">
        <v>412</v>
      </c>
      <c r="P139" s="22" t="s">
        <v>421</v>
      </c>
      <c r="Q139" s="20"/>
      <c r="R139" s="22" t="str">
        <f>IF(T139&lt;&gt;"",COUNTIF($S$5:S139,S139)&amp;"-"&amp;S139,"")</f>
        <v>2-ESC MUL LADISLAU DE OLIVEIRA5º ano</v>
      </c>
      <c r="S139" s="22" t="str">
        <f t="shared" si="9"/>
        <v>ESC MUL LADISLAU DE OLIVEIRA5º ano</v>
      </c>
      <c r="T139" s="52" t="s">
        <v>141</v>
      </c>
      <c r="U139" s="19" t="s">
        <v>217</v>
      </c>
      <c r="V139" s="54" t="s">
        <v>87</v>
      </c>
      <c r="W139" s="13" t="s">
        <v>385</v>
      </c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 t="s">
        <v>385</v>
      </c>
      <c r="AJ139" s="13"/>
    </row>
    <row r="140" spans="1:36" ht="27" thickBot="1" x14ac:dyDescent="0.3">
      <c r="A140" s="13"/>
      <c r="B140" s="13"/>
      <c r="C140" s="13"/>
      <c r="D140"/>
      <c r="E140" s="13"/>
      <c r="F140" s="26" t="str">
        <f>IF(G140&lt;&gt;"",COUNTIF($G$5:G140,G140)&amp;"-"&amp;G140,"")</f>
        <v/>
      </c>
      <c r="G140" s="21"/>
      <c r="H140" s="21"/>
      <c r="I140" s="13" t="s">
        <v>385</v>
      </c>
      <c r="J140" s="26" t="str">
        <f>IF(K140&lt;&gt;"",COUNTIF($K$5:K140,K140)&amp;"-"&amp;K140,"")</f>
        <v>1-CONCEIÇÃO DO TOCANTINS</v>
      </c>
      <c r="K140" s="21" t="s">
        <v>425</v>
      </c>
      <c r="L140" s="21" t="s">
        <v>410</v>
      </c>
      <c r="M140" s="13" t="s">
        <v>385</v>
      </c>
      <c r="N140" s="26" t="str">
        <f>IF(O140&lt;&gt;"",COUNTIF($O$5:O140,O140)&amp;"-"&amp;O140,"")</f>
        <v>1-ESCOLA MUNICIPAL MARIA GUEDES LIMA</v>
      </c>
      <c r="O140" s="22" t="s">
        <v>263</v>
      </c>
      <c r="P140" s="22" t="s">
        <v>421</v>
      </c>
      <c r="Q140" s="20"/>
      <c r="R140" s="22" t="str">
        <f>IF(T140&lt;&gt;"",COUNTIF($S$5:S140,S140)&amp;"-"&amp;S140,"")</f>
        <v>2-ESCOLA MUNICIPAL EUSTAQUIO ANTONIO DE OLIVEIRA5º ano</v>
      </c>
      <c r="S140" s="22" t="str">
        <f t="shared" si="9"/>
        <v>ESCOLA MUNICIPAL EUSTAQUIO ANTONIO DE OLIVEIRA5º ano</v>
      </c>
      <c r="T140" s="52" t="s">
        <v>480</v>
      </c>
      <c r="U140" s="19" t="s">
        <v>217</v>
      </c>
      <c r="V140" s="54" t="s">
        <v>100</v>
      </c>
      <c r="W140" s="13" t="s">
        <v>385</v>
      </c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 t="s">
        <v>385</v>
      </c>
      <c r="AJ140" s="13"/>
    </row>
    <row r="141" spans="1:36" thickBot="1" x14ac:dyDescent="0.3">
      <c r="A141" s="13"/>
      <c r="B141" s="13"/>
      <c r="C141" s="13"/>
      <c r="D141"/>
      <c r="E141" s="13"/>
      <c r="F141" s="26" t="str">
        <f>IF(G141&lt;&gt;"",COUNTIF($G$5:G141,G141)&amp;"-"&amp;G141,"")</f>
        <v/>
      </c>
      <c r="G141" s="21"/>
      <c r="H141" s="21"/>
      <c r="I141" s="13" t="s">
        <v>385</v>
      </c>
      <c r="J141" s="26" t="str">
        <f>IF(K141&lt;&gt;"",COUNTIF($K$5:K141,K141)&amp;"-"&amp;K141,"")</f>
        <v>1-PONTE ALTA DO BOM JESUS</v>
      </c>
      <c r="K141" s="21" t="s">
        <v>424</v>
      </c>
      <c r="L141" s="21" t="s">
        <v>411</v>
      </c>
      <c r="M141" s="13" t="s">
        <v>385</v>
      </c>
      <c r="N141" s="26" t="str">
        <f>IF(O141&lt;&gt;"",COUNTIF($O$5:O141,O141)&amp;"-"&amp;O141,"")</f>
        <v>1-ESC MUNICIPAL MARECHAL HUMBERTO DE ALENCAR CASTELO BRANCO</v>
      </c>
      <c r="O141" s="22" t="s">
        <v>266</v>
      </c>
      <c r="P141" s="22" t="s">
        <v>421</v>
      </c>
      <c r="Q141" s="20"/>
      <c r="R141" s="22" t="str">
        <f>IF(T141&lt;&gt;"",COUNTIF($S$5:S141,S141)&amp;"-"&amp;S141,"")</f>
        <v>1-ESC MUL CLEMENTE MARZOLA5º ano</v>
      </c>
      <c r="S141" s="22" t="str">
        <f t="shared" si="9"/>
        <v>ESC MUL CLEMENTE MARZOLA5º ano</v>
      </c>
      <c r="T141" s="52" t="s">
        <v>137</v>
      </c>
      <c r="U141" s="19" t="s">
        <v>217</v>
      </c>
      <c r="V141" s="54" t="s">
        <v>162</v>
      </c>
      <c r="W141" s="13" t="s">
        <v>385</v>
      </c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 t="s">
        <v>385</v>
      </c>
      <c r="AJ141" s="13"/>
    </row>
    <row r="142" spans="1:36" thickBot="1" x14ac:dyDescent="0.3">
      <c r="A142" s="13"/>
      <c r="B142" s="13"/>
      <c r="C142" s="13"/>
      <c r="D142"/>
      <c r="E142" s="13"/>
      <c r="F142" s="26" t="str">
        <f>IF(G142&lt;&gt;"",COUNTIF($G$5:G142,G142)&amp;"-"&amp;G142,"")</f>
        <v/>
      </c>
      <c r="G142" s="21"/>
      <c r="H142" s="21"/>
      <c r="I142" s="13" t="s">
        <v>385</v>
      </c>
      <c r="J142" s="26" t="str">
        <f>IF(K142&lt;&gt;"",COUNTIF($K$5:K142,K142)&amp;"-"&amp;K142,"")</f>
        <v>2-PONTE ALTA DO BOM JESUS</v>
      </c>
      <c r="K142" s="21" t="s">
        <v>424</v>
      </c>
      <c r="L142" s="21" t="s">
        <v>412</v>
      </c>
      <c r="M142" s="13" t="s">
        <v>385</v>
      </c>
      <c r="N142" s="26" t="str">
        <f>IF(O142&lt;&gt;"",COUNTIF($O$5:O142,O142)&amp;"-"&amp;O142,"")</f>
        <v>1-ESC MUNICIPAL PEDRO LUDOVICO TEIXEIRA</v>
      </c>
      <c r="O142" s="22" t="s">
        <v>267</v>
      </c>
      <c r="P142" s="22" t="s">
        <v>421</v>
      </c>
      <c r="Q142" s="20"/>
      <c r="R142" s="22" t="str">
        <f>IF(T142&lt;&gt;"",COUNTIF($S$5:S142,S142)&amp;"-"&amp;S142,"")</f>
        <v>4-ESC MUL MARIA LIRA5º ano</v>
      </c>
      <c r="S142" s="22" t="str">
        <f t="shared" si="9"/>
        <v>ESC MUL MARIA LIRA5º ano</v>
      </c>
      <c r="T142" s="52" t="s">
        <v>142</v>
      </c>
      <c r="U142" s="19" t="s">
        <v>217</v>
      </c>
      <c r="V142" s="54" t="s">
        <v>87</v>
      </c>
      <c r="W142" s="13" t="s">
        <v>385</v>
      </c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 t="s">
        <v>385</v>
      </c>
      <c r="AJ142" s="13"/>
    </row>
    <row r="143" spans="1:36" thickBot="1" x14ac:dyDescent="0.3">
      <c r="A143" s="13"/>
      <c r="B143" s="13"/>
      <c r="C143" s="13"/>
      <c r="D143"/>
      <c r="E143" s="13"/>
      <c r="F143" s="26" t="str">
        <f>IF(G143&lt;&gt;"",COUNTIF($G$5:G143,G143)&amp;"-"&amp;G143,"")</f>
        <v/>
      </c>
      <c r="G143" s="21"/>
      <c r="H143" s="21"/>
      <c r="I143" s="13" t="s">
        <v>385</v>
      </c>
      <c r="J143" s="26" t="str">
        <f>IF(K143&lt;&gt;"",COUNTIF($K$5:K143,K143)&amp;"-"&amp;K143,"")</f>
        <v>1-TAGUATINGA</v>
      </c>
      <c r="K143" s="21" t="s">
        <v>262</v>
      </c>
      <c r="L143" s="21" t="s">
        <v>263</v>
      </c>
      <c r="M143" s="13" t="s">
        <v>385</v>
      </c>
      <c r="N143" s="26" t="str">
        <f>IF(O143&lt;&gt;"",COUNTIF($O$5:O143,O143)&amp;"-"&amp;O143,"")</f>
        <v>1-ESCOLA MUNICIPAL AMBROZINA LIMA DO PRADO</v>
      </c>
      <c r="O143" s="22" t="s">
        <v>426</v>
      </c>
      <c r="P143" s="22" t="s">
        <v>421</v>
      </c>
      <c r="Q143" s="20"/>
      <c r="R143" s="22" t="str">
        <f>IF(T143&lt;&gt;"",COUNTIF($S$5:S143,S143)&amp;"-"&amp;S143,"")</f>
        <v>1-ESCOLA MUNICIPAL DOMINGOS MARTINS5º ano</v>
      </c>
      <c r="S143" s="22" t="str">
        <f t="shared" si="9"/>
        <v>ESCOLA MUNICIPAL DOMINGOS MARTINS5º ano</v>
      </c>
      <c r="T143" s="52" t="s">
        <v>99</v>
      </c>
      <c r="U143" s="19" t="s">
        <v>217</v>
      </c>
      <c r="V143" s="54" t="s">
        <v>134</v>
      </c>
      <c r="W143" s="13" t="s">
        <v>385</v>
      </c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 t="s">
        <v>385</v>
      </c>
      <c r="AJ143" s="13"/>
    </row>
    <row r="144" spans="1:36" thickBot="1" x14ac:dyDescent="0.3">
      <c r="A144" s="13"/>
      <c r="B144" s="13"/>
      <c r="C144" s="13"/>
      <c r="D144"/>
      <c r="E144" s="13"/>
      <c r="F144" s="14"/>
      <c r="G144"/>
      <c r="H144"/>
      <c r="I144" s="13" t="s">
        <v>385</v>
      </c>
      <c r="J144" s="26" t="str">
        <f>IF(K144&lt;&gt;"",COUNTIF($K$5:K144,K144)&amp;"-"&amp;K144,"")</f>
        <v>1-COLMÉIA</v>
      </c>
      <c r="K144" s="21" t="s">
        <v>265</v>
      </c>
      <c r="L144" s="21" t="s">
        <v>266</v>
      </c>
      <c r="M144" s="13" t="s">
        <v>385</v>
      </c>
      <c r="N144" s="26" t="str">
        <f>IF(O144&lt;&gt;"",COUNTIF($O$5:O144,O144)&amp;"-"&amp;O144,"")</f>
        <v>1-ESCOLA MUNICIPAL JOSEFINA RIBEIRO DOS SANTOS</v>
      </c>
      <c r="O144" s="22" t="s">
        <v>268</v>
      </c>
      <c r="P144" s="22" t="s">
        <v>421</v>
      </c>
      <c r="Q144" s="20"/>
      <c r="R144" s="22" t="str">
        <f>IF(T144&lt;&gt;"",COUNTIF($S$5:S144,S144)&amp;"-"&amp;S144,"")</f>
        <v>1-ESC MUL GREGORIO DE ASSIS5º ano</v>
      </c>
      <c r="S144" s="22" t="str">
        <f t="shared" si="9"/>
        <v>ESC MUL GREGORIO DE ASSIS5º ano</v>
      </c>
      <c r="T144" s="52" t="s">
        <v>126</v>
      </c>
      <c r="U144" s="19" t="s">
        <v>217</v>
      </c>
      <c r="V144" s="54" t="s">
        <v>100</v>
      </c>
      <c r="W144" s="13" t="s">
        <v>385</v>
      </c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 t="s">
        <v>385</v>
      </c>
      <c r="AJ144" s="13"/>
    </row>
    <row r="145" spans="1:36" thickBot="1" x14ac:dyDescent="0.3">
      <c r="A145" s="13"/>
      <c r="B145" s="13"/>
      <c r="C145" s="13"/>
      <c r="D145"/>
      <c r="E145" s="13"/>
      <c r="F145" s="14"/>
      <c r="G145"/>
      <c r="H145"/>
      <c r="I145" s="13" t="s">
        <v>385</v>
      </c>
      <c r="J145" s="26" t="str">
        <f>IF(K145&lt;&gt;"",COUNTIF($K$5:K145,K145)&amp;"-"&amp;K145,"")</f>
        <v>2-COLMÉIA</v>
      </c>
      <c r="K145" s="21" t="s">
        <v>265</v>
      </c>
      <c r="L145" s="21" t="s">
        <v>267</v>
      </c>
      <c r="M145" s="13" t="s">
        <v>385</v>
      </c>
      <c r="N145" s="26" t="str">
        <f>IF(O145&lt;&gt;"",COUNTIF($O$5:O145,O145)&amp;"-"&amp;O145,"")</f>
        <v>1-ESCOLA MUNICIPAL DE TEMPO INTEGRAL FRANCISCO PINHEIRO DA SILVEIRA</v>
      </c>
      <c r="O145" s="22" t="s">
        <v>270</v>
      </c>
      <c r="P145" s="22" t="s">
        <v>421</v>
      </c>
      <c r="Q145" s="20"/>
      <c r="R145" s="22" t="str">
        <f>IF(T145&lt;&gt;"",COUNTIF($S$5:S145,S145)&amp;"-"&amp;S145,"")</f>
        <v>2-ESC MUL GREGORIO DE ASSIS5º ano</v>
      </c>
      <c r="S145" s="22" t="str">
        <f t="shared" si="9"/>
        <v>ESC MUL GREGORIO DE ASSIS5º ano</v>
      </c>
      <c r="T145" s="52" t="s">
        <v>126</v>
      </c>
      <c r="U145" s="19" t="s">
        <v>217</v>
      </c>
      <c r="V145" s="54" t="s">
        <v>87</v>
      </c>
      <c r="W145" s="13" t="s">
        <v>385</v>
      </c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 t="s">
        <v>385</v>
      </c>
      <c r="AJ145" s="13"/>
    </row>
    <row r="146" spans="1:36" ht="27" thickBot="1" x14ac:dyDescent="0.3">
      <c r="A146" s="13"/>
      <c r="B146" s="13"/>
      <c r="C146" s="13"/>
      <c r="D146"/>
      <c r="E146" s="13"/>
      <c r="F146" s="14"/>
      <c r="G146"/>
      <c r="H146"/>
      <c r="I146" s="13" t="s">
        <v>385</v>
      </c>
      <c r="J146" s="26" t="str">
        <f>IF(K146&lt;&gt;"",COUNTIF($K$5:K146,K146)&amp;"-"&amp;K146,"")</f>
        <v>3-COLMÉIA</v>
      </c>
      <c r="K146" s="21" t="s">
        <v>265</v>
      </c>
      <c r="L146" s="21" t="s">
        <v>426</v>
      </c>
      <c r="M146" s="13" t="s">
        <v>385</v>
      </c>
      <c r="N146" s="26" t="str">
        <f>IF(O146&lt;&gt;"",COUNTIF($O$5:O146,O146)&amp;"-"&amp;O146,"")</f>
        <v>1-ESC MUL DR JOSE RODRIGUES FERREIRA</v>
      </c>
      <c r="O146" s="22" t="s">
        <v>272</v>
      </c>
      <c r="P146" s="22" t="s">
        <v>421</v>
      </c>
      <c r="Q146" s="20"/>
      <c r="R146" s="22" t="str">
        <f>IF(T146&lt;&gt;"",COUNTIF($S$5:S146,S146)&amp;"-"&amp;S146,"")</f>
        <v>1-ESCOLA MUNICIPAL VEREADOR ADRIANO MARTINS BRILHANTE5º ano</v>
      </c>
      <c r="S146" s="22" t="str">
        <f t="shared" si="9"/>
        <v>ESCOLA MUNICIPAL VEREADOR ADRIANO MARTINS BRILHANTE5º ano</v>
      </c>
      <c r="T146" s="52" t="s">
        <v>422</v>
      </c>
      <c r="U146" s="19" t="s">
        <v>217</v>
      </c>
      <c r="V146" s="54" t="s">
        <v>87</v>
      </c>
      <c r="W146" s="13" t="s">
        <v>385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 t="s">
        <v>385</v>
      </c>
      <c r="AJ146" s="13"/>
    </row>
    <row r="147" spans="1:36" thickBot="1" x14ac:dyDescent="0.3">
      <c r="A147" s="13"/>
      <c r="B147" s="13"/>
      <c r="C147" s="13"/>
      <c r="D147"/>
      <c r="E147" s="13"/>
      <c r="F147" s="14"/>
      <c r="G147"/>
      <c r="H147"/>
      <c r="I147" s="13" t="s">
        <v>385</v>
      </c>
      <c r="J147" s="26" t="str">
        <f>IF(K147&lt;&gt;"",COUNTIF($K$5:K147,K147)&amp;"-"&amp;K147,"")</f>
        <v>4-COLMÉIA</v>
      </c>
      <c r="K147" s="21" t="s">
        <v>265</v>
      </c>
      <c r="L147" s="21" t="s">
        <v>268</v>
      </c>
      <c r="M147" s="13" t="s">
        <v>385</v>
      </c>
      <c r="N147" s="26" t="str">
        <f>IF(O147&lt;&gt;"",COUNTIF($O$5:O147,O147)&amp;"-"&amp;O147,"")</f>
        <v>1-ESCOLA MUNICIPAL DONA AUGUSTA MARIA DE JESUS</v>
      </c>
      <c r="O147" s="22" t="s">
        <v>274</v>
      </c>
      <c r="P147" s="22" t="s">
        <v>421</v>
      </c>
      <c r="Q147" s="20"/>
      <c r="R147" s="22" t="str">
        <f>IF(T147&lt;&gt;"",COUNTIF($S$5:S147,S147)&amp;"-"&amp;S147,"")</f>
        <v>1-ESCOLA MUNICIPAL SAO FRANCISCO5º ano</v>
      </c>
      <c r="S147" s="22" t="str">
        <f t="shared" si="9"/>
        <v>ESCOLA MUNICIPAL SAO FRANCISCO5º ano</v>
      </c>
      <c r="T147" s="52" t="s">
        <v>117</v>
      </c>
      <c r="U147" s="19" t="s">
        <v>217</v>
      </c>
      <c r="V147" s="54" t="s">
        <v>134</v>
      </c>
      <c r="W147" s="13" t="s">
        <v>385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 t="s">
        <v>385</v>
      </c>
      <c r="AJ147" s="13"/>
    </row>
    <row r="148" spans="1:36" ht="27" thickBot="1" x14ac:dyDescent="0.3">
      <c r="A148" s="13"/>
      <c r="B148" s="13"/>
      <c r="C148" s="13"/>
      <c r="D148"/>
      <c r="E148" s="13"/>
      <c r="F148" s="14"/>
      <c r="G148"/>
      <c r="H148"/>
      <c r="I148" s="13" t="s">
        <v>385</v>
      </c>
      <c r="J148" s="26" t="str">
        <f>IF(K148&lt;&gt;"",COUNTIF($K$5:K148,K148)&amp;"-"&amp;K148,"")</f>
        <v>1-FORTALEZA DO TABOCÃO</v>
      </c>
      <c r="K148" s="21" t="s">
        <v>269</v>
      </c>
      <c r="L148" s="21" t="s">
        <v>270</v>
      </c>
      <c r="M148" s="13" t="s">
        <v>385</v>
      </c>
      <c r="N148" s="26" t="str">
        <f>IF(O148&lt;&gt;"",COUNTIF($O$5:O148,O148)&amp;"-"&amp;O148,"")</f>
        <v>1-ESCOLA MUNICIPAL AYRTON SENNA</v>
      </c>
      <c r="O148" s="22" t="s">
        <v>276</v>
      </c>
      <c r="P148" s="22" t="s">
        <v>421</v>
      </c>
      <c r="Q148" s="20"/>
      <c r="R148" s="22" t="str">
        <f>IF(T148&lt;&gt;"",COUNTIF($S$5:S148,S148)&amp;"-"&amp;S148,"")</f>
        <v>2-ESCOLA MUNICIPAL POETA JOSE GOMES SOBRINHO5º ano</v>
      </c>
      <c r="S148" s="22" t="str">
        <f t="shared" si="9"/>
        <v>ESCOLA MUNICIPAL POETA JOSE GOMES SOBRINHO5º ano</v>
      </c>
      <c r="T148" s="52" t="s">
        <v>113</v>
      </c>
      <c r="U148" s="19" t="s">
        <v>217</v>
      </c>
      <c r="V148" s="54" t="s">
        <v>100</v>
      </c>
      <c r="W148" s="13" t="s">
        <v>385</v>
      </c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 t="s">
        <v>385</v>
      </c>
      <c r="AJ148" s="13"/>
    </row>
    <row r="149" spans="1:36" thickBot="1" x14ac:dyDescent="0.3">
      <c r="A149" s="13"/>
      <c r="B149" s="13"/>
      <c r="C149" s="13"/>
      <c r="D149"/>
      <c r="E149" s="13"/>
      <c r="F149" s="14"/>
      <c r="G149"/>
      <c r="H149"/>
      <c r="I149" s="13" t="s">
        <v>385</v>
      </c>
      <c r="J149" s="26" t="str">
        <f>IF(K149&lt;&gt;"",COUNTIF($K$5:K149,K149)&amp;"-"&amp;K149,"")</f>
        <v>1-GOIANORTE</v>
      </c>
      <c r="K149" s="21" t="s">
        <v>271</v>
      </c>
      <c r="L149" s="21" t="s">
        <v>272</v>
      </c>
      <c r="M149" s="13" t="s">
        <v>385</v>
      </c>
      <c r="N149" s="26" t="str">
        <f>IF(O149&lt;&gt;"",COUNTIF($O$5:O149,O149)&amp;"-"&amp;O149,"")</f>
        <v>1-ESCOLA MUNICIPAL PAULO FREIRE</v>
      </c>
      <c r="O149" s="22" t="s">
        <v>277</v>
      </c>
      <c r="P149" s="22" t="s">
        <v>421</v>
      </c>
      <c r="Q149" s="20"/>
      <c r="R149" s="22" t="str">
        <f>IF(T149&lt;&gt;"",COUNTIF($S$5:S149,S149)&amp;"-"&amp;S149,"")</f>
        <v>1-ESCOLA MUNICIPAL JOAO LEMES DUARTE5º ano</v>
      </c>
      <c r="S149" s="22" t="str">
        <f t="shared" si="9"/>
        <v>ESCOLA MUNICIPAL JOAO LEMES DUARTE5º ano</v>
      </c>
      <c r="T149" s="52" t="s">
        <v>132</v>
      </c>
      <c r="U149" s="19" t="s">
        <v>217</v>
      </c>
      <c r="V149" s="54" t="s">
        <v>87</v>
      </c>
      <c r="W149" s="13" t="s">
        <v>385</v>
      </c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 t="s">
        <v>385</v>
      </c>
      <c r="AJ149" s="13"/>
    </row>
    <row r="150" spans="1:36" thickBot="1" x14ac:dyDescent="0.3">
      <c r="A150" s="13"/>
      <c r="B150" s="13"/>
      <c r="C150" s="13"/>
      <c r="D150"/>
      <c r="E150" s="13"/>
      <c r="F150" s="14"/>
      <c r="G150"/>
      <c r="H150"/>
      <c r="I150" s="13" t="s">
        <v>385</v>
      </c>
      <c r="J150" s="26" t="str">
        <f>IF(K150&lt;&gt;"",COUNTIF($K$5:K150,K150)&amp;"-"&amp;K150,"")</f>
        <v>1-ITAPORÃ DO TOCANTINS</v>
      </c>
      <c r="K150" s="21" t="s">
        <v>273</v>
      </c>
      <c r="L150" s="21" t="s">
        <v>274</v>
      </c>
      <c r="M150" s="13" t="s">
        <v>385</v>
      </c>
      <c r="N150" s="26" t="str">
        <f>IF(O150&lt;&gt;"",COUNTIF($O$5:O150,O150)&amp;"-"&amp;O150,"")</f>
        <v>1-ESC MUL RAIMUNDO BARBOSA DE SOUSA</v>
      </c>
      <c r="O150" s="22" t="s">
        <v>279</v>
      </c>
      <c r="P150" s="22" t="s">
        <v>421</v>
      </c>
      <c r="Q150" s="20"/>
      <c r="R150" s="22" t="str">
        <f>IF(T150&lt;&gt;"",COUNTIF($S$5:S150,S150)&amp;"-"&amp;S150,"")</f>
        <v>1-ESC MUL AIRTON SENA I5º ano</v>
      </c>
      <c r="S150" s="22" t="str">
        <f t="shared" si="9"/>
        <v>ESC MUL AIRTON SENA I5º ano</v>
      </c>
      <c r="T150" s="52" t="s">
        <v>394</v>
      </c>
      <c r="U150" s="19" t="s">
        <v>217</v>
      </c>
      <c r="V150" s="54" t="s">
        <v>87</v>
      </c>
      <c r="W150" s="13" t="s">
        <v>385</v>
      </c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 t="s">
        <v>385</v>
      </c>
      <c r="AJ150" s="13"/>
    </row>
    <row r="151" spans="1:36" thickBot="1" x14ac:dyDescent="0.3">
      <c r="A151" s="13"/>
      <c r="B151" s="13"/>
      <c r="C151" s="13"/>
      <c r="D151"/>
      <c r="E151" s="13"/>
      <c r="F151" s="14"/>
      <c r="G151"/>
      <c r="H151"/>
      <c r="I151" s="13" t="s">
        <v>385</v>
      </c>
      <c r="J151" s="26" t="str">
        <f>IF(K151&lt;&gt;"",COUNTIF($K$5:K151,K151)&amp;"-"&amp;K151,"")</f>
        <v>1-PEQUIZEIRO</v>
      </c>
      <c r="K151" s="21" t="s">
        <v>275</v>
      </c>
      <c r="L151" s="21" t="s">
        <v>276</v>
      </c>
      <c r="M151" s="13" t="s">
        <v>385</v>
      </c>
      <c r="N151" s="26" t="str">
        <f>IF(O151&lt;&gt;"",COUNTIF($O$5:O151,O151)&amp;"-"&amp;O151,"")</f>
        <v>1-ESCOLA MUNICIPAL GERALDO OLIVEIRA COSTA</v>
      </c>
      <c r="O151" s="22" t="s">
        <v>282</v>
      </c>
      <c r="P151" s="22" t="s">
        <v>421</v>
      </c>
      <c r="Q151" s="20"/>
      <c r="R151" s="22" t="str">
        <f>IF(T151&lt;&gt;"",COUNTIF($S$5:S151,S151)&amp;"-"&amp;S151,"")</f>
        <v>1-ESCOLA MUNICIPAL JOSE DE ALENCAR5º ano</v>
      </c>
      <c r="S151" s="22" t="str">
        <f t="shared" si="9"/>
        <v>ESCOLA MUNICIPAL JOSE DE ALENCAR5º ano</v>
      </c>
      <c r="T151" s="52" t="s">
        <v>392</v>
      </c>
      <c r="U151" s="19" t="s">
        <v>217</v>
      </c>
      <c r="V151" s="54">
        <v>0</v>
      </c>
      <c r="W151" s="13" t="s">
        <v>385</v>
      </c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 t="s">
        <v>385</v>
      </c>
      <c r="AJ151" s="13"/>
    </row>
    <row r="152" spans="1:36" thickBot="1" x14ac:dyDescent="0.3">
      <c r="A152" s="13"/>
      <c r="B152" s="13"/>
      <c r="C152" s="13"/>
      <c r="D152"/>
      <c r="E152" s="13"/>
      <c r="F152" s="14"/>
      <c r="G152"/>
      <c r="H152"/>
      <c r="I152" s="13" t="s">
        <v>385</v>
      </c>
      <c r="J152" s="26" t="str">
        <f>IF(K152&lt;&gt;"",COUNTIF($K$5:K152,K152)&amp;"-"&amp;K152,"")</f>
        <v>2-PEQUIZEIRO</v>
      </c>
      <c r="K152" s="21" t="s">
        <v>275</v>
      </c>
      <c r="L152" s="21" t="s">
        <v>277</v>
      </c>
      <c r="M152" s="13" t="s">
        <v>385</v>
      </c>
      <c r="N152" s="26" t="str">
        <f>IF(O152&lt;&gt;"",COUNTIF($O$5:O152,O152)&amp;"-"&amp;O152,"")</f>
        <v>1-ESCOLA MUNICIPAL ALDENORA MENDES MASCARENHAS</v>
      </c>
      <c r="O152" s="22" t="s">
        <v>284</v>
      </c>
      <c r="P152" s="22" t="s">
        <v>421</v>
      </c>
      <c r="Q152" s="20"/>
      <c r="R152" s="22" t="str">
        <f>IF(T152&lt;&gt;"",COUNTIF($S$5:S152,S152)&amp;"-"&amp;S152,"")</f>
        <v>1-ESC MUL D PEDRO I5º ano</v>
      </c>
      <c r="S152" s="22" t="str">
        <f t="shared" si="9"/>
        <v>ESC MUL D PEDRO I5º ano</v>
      </c>
      <c r="T152" s="52" t="s">
        <v>138</v>
      </c>
      <c r="U152" s="19" t="s">
        <v>217</v>
      </c>
      <c r="V152" s="54" t="s">
        <v>162</v>
      </c>
      <c r="W152" s="13" t="s">
        <v>385</v>
      </c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 t="s">
        <v>385</v>
      </c>
      <c r="AJ152" s="13"/>
    </row>
    <row r="153" spans="1:36" thickBot="1" x14ac:dyDescent="0.3">
      <c r="A153" s="13"/>
      <c r="B153" s="13"/>
      <c r="C153" s="13"/>
      <c r="D153"/>
      <c r="E153" s="13"/>
      <c r="F153" s="14"/>
      <c r="G153"/>
      <c r="H153"/>
      <c r="I153" s="13" t="s">
        <v>385</v>
      </c>
      <c r="J153" s="26" t="str">
        <f>IF(K153&lt;&gt;"",COUNTIF($K$5:K153,K153)&amp;"-"&amp;K153,"")</f>
        <v>1-PRESIDENTE KENNEDY</v>
      </c>
      <c r="K153" s="21" t="s">
        <v>278</v>
      </c>
      <c r="L153" s="21" t="s">
        <v>279</v>
      </c>
      <c r="M153" s="13" t="s">
        <v>385</v>
      </c>
      <c r="N153" s="26" t="str">
        <f>IF(O153&lt;&gt;"",COUNTIF($O$5:O153,O153)&amp;"-"&amp;O153,"")</f>
        <v>1-ESCOLA MUNICIPAL BRICIO LUAN QUEIROZ DIVINO</v>
      </c>
      <c r="O153" s="22" t="s">
        <v>285</v>
      </c>
      <c r="P153" s="22" t="s">
        <v>421</v>
      </c>
      <c r="Q153" s="20"/>
      <c r="R153" s="22" t="str">
        <f>IF(T153&lt;&gt;"",COUNTIF($S$5:S153,S153)&amp;"-"&amp;S153,"")</f>
        <v>1-UNIDADE ESCOLAR CRIANCA FELIZ5º ano</v>
      </c>
      <c r="S153" s="22" t="str">
        <f t="shared" si="9"/>
        <v>UNIDADE ESCOLAR CRIANCA FELIZ5º ano</v>
      </c>
      <c r="T153" s="52" t="s">
        <v>223</v>
      </c>
      <c r="U153" s="19" t="s">
        <v>217</v>
      </c>
      <c r="V153" s="54" t="s">
        <v>95</v>
      </c>
      <c r="W153" s="13" t="s">
        <v>385</v>
      </c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 t="s">
        <v>385</v>
      </c>
      <c r="AJ153" s="13"/>
    </row>
    <row r="154" spans="1:36" thickBot="1" x14ac:dyDescent="0.3">
      <c r="A154" s="13"/>
      <c r="B154" s="13"/>
      <c r="C154" s="13"/>
      <c r="D154"/>
      <c r="E154" s="13"/>
      <c r="F154" s="14"/>
      <c r="G154"/>
      <c r="H154"/>
      <c r="I154" s="13" t="s">
        <v>385</v>
      </c>
      <c r="J154" s="26" t="str">
        <f>IF(K154&lt;&gt;"",COUNTIF($K$5:K154,K154)&amp;"-"&amp;K154,"")</f>
        <v>1-ALVORADA</v>
      </c>
      <c r="K154" s="21" t="s">
        <v>281</v>
      </c>
      <c r="L154" s="21" t="s">
        <v>282</v>
      </c>
      <c r="M154" s="13" t="s">
        <v>385</v>
      </c>
      <c r="N154" s="26" t="str">
        <f>IF(O154&lt;&gt;"",COUNTIF($O$5:O154,O154)&amp;"-"&amp;O154,"")</f>
        <v>1-ESCOLA MUNICIPAL CECILIA DE ARAUJO MELO</v>
      </c>
      <c r="O154" s="22" t="s">
        <v>287</v>
      </c>
      <c r="P154" s="22" t="s">
        <v>421</v>
      </c>
      <c r="Q154" s="20"/>
      <c r="R154" s="22" t="str">
        <f>IF(T154&lt;&gt;"",COUNTIF($S$5:S154,S154)&amp;"-"&amp;S154,"")</f>
        <v>1-ESCOLA MUNICIPAL ALFREDO PAULINO5º ano</v>
      </c>
      <c r="S154" s="22" t="str">
        <f t="shared" si="9"/>
        <v>ESCOLA MUNICIPAL ALFREDO PAULINO5º ano</v>
      </c>
      <c r="T154" s="52" t="s">
        <v>401</v>
      </c>
      <c r="U154" s="19" t="s">
        <v>217</v>
      </c>
      <c r="V154" s="54" t="s">
        <v>483</v>
      </c>
      <c r="W154" s="13" t="s">
        <v>385</v>
      </c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 t="s">
        <v>385</v>
      </c>
      <c r="AJ154" s="13"/>
    </row>
    <row r="155" spans="1:36" thickBot="1" x14ac:dyDescent="0.3">
      <c r="A155" s="13"/>
      <c r="B155" s="13"/>
      <c r="C155" s="13"/>
      <c r="D155"/>
      <c r="E155" s="13"/>
      <c r="F155" s="14"/>
      <c r="G155"/>
      <c r="H155"/>
      <c r="I155" s="13" t="s">
        <v>385</v>
      </c>
      <c r="J155" s="26" t="str">
        <f>IF(K155&lt;&gt;"",COUNTIF($K$5:K155,K155)&amp;"-"&amp;K155,"")</f>
        <v>2-ALVORADA</v>
      </c>
      <c r="K155" s="21" t="s">
        <v>281</v>
      </c>
      <c r="L155" s="21" t="s">
        <v>377</v>
      </c>
      <c r="M155" s="13" t="s">
        <v>385</v>
      </c>
      <c r="N155" s="26" t="str">
        <f>IF(O155&lt;&gt;"",COUNTIF($O$5:O155,O155)&amp;"-"&amp;O155,"")</f>
        <v>1-COL MUNICIPAL SILAS RAIMUNDO MILHOMEM DOS SANTOS</v>
      </c>
      <c r="O155" s="22" t="s">
        <v>289</v>
      </c>
      <c r="P155" s="22" t="s">
        <v>421</v>
      </c>
      <c r="Q155" s="20"/>
      <c r="R155" s="22" t="str">
        <f>IF(T155&lt;&gt;"",COUNTIF($S$5:S155,S155)&amp;"-"&amp;S155,"")</f>
        <v>2-ESCOLA MUNICIPAL ALFREDO PAULINO5º ano</v>
      </c>
      <c r="S155" s="22" t="str">
        <f t="shared" si="9"/>
        <v>ESCOLA MUNICIPAL ALFREDO PAULINO5º ano</v>
      </c>
      <c r="T155" s="52" t="s">
        <v>401</v>
      </c>
      <c r="U155" s="19" t="s">
        <v>217</v>
      </c>
      <c r="V155" s="54" t="s">
        <v>484</v>
      </c>
      <c r="W155" s="13" t="s">
        <v>385</v>
      </c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 t="s">
        <v>385</v>
      </c>
      <c r="AJ155" s="13"/>
    </row>
    <row r="156" spans="1:36" thickBot="1" x14ac:dyDescent="0.3">
      <c r="A156" s="13"/>
      <c r="B156" s="13"/>
      <c r="C156" s="13"/>
      <c r="D156"/>
      <c r="E156" s="13"/>
      <c r="F156" s="14"/>
      <c r="G156"/>
      <c r="H156"/>
      <c r="I156" s="13" t="s">
        <v>385</v>
      </c>
      <c r="J156" s="26" t="str">
        <f>IF(K156&lt;&gt;"",COUNTIF($K$5:K156,K156)&amp;"-"&amp;K156,"")</f>
        <v>1-ARAGUAÇU</v>
      </c>
      <c r="K156" s="21" t="s">
        <v>283</v>
      </c>
      <c r="L156" s="21" t="s">
        <v>284</v>
      </c>
      <c r="M156" s="13" t="s">
        <v>385</v>
      </c>
      <c r="N156" s="26" t="str">
        <f>IF(O156&lt;&gt;"",COUNTIF($O$5:O156,O156)&amp;"-"&amp;O156,"")</f>
        <v>1-ESC MUL HERMINIO AZEVEDO SOARES</v>
      </c>
      <c r="O156" s="22" t="s">
        <v>290</v>
      </c>
      <c r="P156" s="22" t="s">
        <v>421</v>
      </c>
      <c r="Q156" s="20"/>
      <c r="R156" s="22" t="str">
        <f>IF(T156&lt;&gt;"",COUNTIF($S$5:S156,S156)&amp;"-"&amp;S156,"")</f>
        <v>1-ESC MUL JOAO PESSOA5º ano</v>
      </c>
      <c r="S156" s="22" t="str">
        <f t="shared" si="9"/>
        <v>ESC MUL JOAO PESSOA5º ano</v>
      </c>
      <c r="T156" s="52" t="s">
        <v>210</v>
      </c>
      <c r="U156" s="19" t="s">
        <v>217</v>
      </c>
      <c r="V156" s="54" t="s">
        <v>87</v>
      </c>
      <c r="W156" s="13" t="s">
        <v>385</v>
      </c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 t="s">
        <v>385</v>
      </c>
      <c r="AJ156" s="13"/>
    </row>
    <row r="157" spans="1:36" ht="27" thickBot="1" x14ac:dyDescent="0.3">
      <c r="A157" s="13"/>
      <c r="B157" s="13"/>
      <c r="C157" s="13"/>
      <c r="D157"/>
      <c r="E157" s="13"/>
      <c r="F157" s="14"/>
      <c r="G157"/>
      <c r="H157"/>
      <c r="I157" s="13" t="s">
        <v>385</v>
      </c>
      <c r="J157" s="26" t="str">
        <f>IF(K157&lt;&gt;"",COUNTIF($K$5:K157,K157)&amp;"-"&amp;K157,"")</f>
        <v>2-ARAGUAÇU</v>
      </c>
      <c r="K157" s="21" t="s">
        <v>283</v>
      </c>
      <c r="L157" s="21" t="s">
        <v>285</v>
      </c>
      <c r="M157" s="13" t="s">
        <v>385</v>
      </c>
      <c r="N157" s="26" t="str">
        <f>IF(O157&lt;&gt;"",COUNTIF($O$5:O157,O157)&amp;"-"&amp;O157,"")</f>
        <v>1-ESCOLA MUNICIPAL NOVO MILENIO</v>
      </c>
      <c r="O157" s="22" t="s">
        <v>292</v>
      </c>
      <c r="P157" s="22" t="s">
        <v>421</v>
      </c>
      <c r="Q157" s="20"/>
      <c r="R157" s="22" t="str">
        <f>IF(T157&lt;&gt;"",COUNTIF($S$5:S157,S157)&amp;"-"&amp;S157,"")</f>
        <v>1-ESCOLA MUNICIPAL PROFESSORA NAIR DUARTE5º ano</v>
      </c>
      <c r="S157" s="22" t="str">
        <f t="shared" si="9"/>
        <v>ESCOLA MUNICIPAL PROFESSORA NAIR DUARTE5º ano</v>
      </c>
      <c r="T157" s="52" t="s">
        <v>172</v>
      </c>
      <c r="U157" s="19" t="s">
        <v>217</v>
      </c>
      <c r="V157" s="54">
        <v>1</v>
      </c>
      <c r="W157" s="13" t="s">
        <v>385</v>
      </c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 t="s">
        <v>385</v>
      </c>
      <c r="AJ157" s="13"/>
    </row>
    <row r="158" spans="1:36" ht="27" thickBot="1" x14ac:dyDescent="0.3">
      <c r="A158" s="13"/>
      <c r="B158" s="13"/>
      <c r="C158" s="13"/>
      <c r="D158"/>
      <c r="E158" s="13"/>
      <c r="F158" s="14"/>
      <c r="G158"/>
      <c r="H158"/>
      <c r="I158" s="13" t="s">
        <v>385</v>
      </c>
      <c r="J158" s="26" t="str">
        <f>IF(K158&lt;&gt;"",COUNTIF($K$5:K158,K158)&amp;"-"&amp;K158,"")</f>
        <v>1-CARIRI DO TOCANTINS</v>
      </c>
      <c r="K158" s="21" t="s">
        <v>378</v>
      </c>
      <c r="L158" s="21" t="s">
        <v>379</v>
      </c>
      <c r="M158" s="13" t="s">
        <v>385</v>
      </c>
      <c r="N158" s="26" t="str">
        <f>IF(O158&lt;&gt;"",COUNTIF($O$5:O158,O158)&amp;"-"&amp;O158,"")</f>
        <v>1-ESC MUL AURELIO BUARQUE</v>
      </c>
      <c r="O158" s="22" t="s">
        <v>296</v>
      </c>
      <c r="P158" s="22" t="s">
        <v>421</v>
      </c>
      <c r="Q158" s="20"/>
      <c r="R158" s="22" t="str">
        <f>IF(T158&lt;&gt;"",COUNTIF($S$5:S158,S158)&amp;"-"&amp;S158,"")</f>
        <v>2-ESCOLA MUNICIPAL PROFESSORA NAIR DUARTE5º ano</v>
      </c>
      <c r="S158" s="22" t="str">
        <f t="shared" si="9"/>
        <v>ESCOLA MUNICIPAL PROFESSORA NAIR DUARTE5º ano</v>
      </c>
      <c r="T158" s="52" t="s">
        <v>172</v>
      </c>
      <c r="U158" s="19" t="s">
        <v>217</v>
      </c>
      <c r="V158" s="54">
        <v>2</v>
      </c>
      <c r="W158" s="13" t="s">
        <v>385</v>
      </c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 t="s">
        <v>385</v>
      </c>
      <c r="AJ158" s="13"/>
    </row>
    <row r="159" spans="1:36" thickBot="1" x14ac:dyDescent="0.3">
      <c r="A159" s="13"/>
      <c r="B159" s="13"/>
      <c r="C159" s="13"/>
      <c r="D159"/>
      <c r="E159" s="13"/>
      <c r="F159" s="14"/>
      <c r="G159"/>
      <c r="H159"/>
      <c r="I159" s="13" t="s">
        <v>385</v>
      </c>
      <c r="J159" s="26" t="str">
        <f>IF(K159&lt;&gt;"",COUNTIF($K$5:K159,K159)&amp;"-"&amp;K159,"")</f>
        <v>1-DUERÉ</v>
      </c>
      <c r="K159" s="21" t="s">
        <v>286</v>
      </c>
      <c r="L159" s="21" t="s">
        <v>287</v>
      </c>
      <c r="M159" s="13" t="s">
        <v>385</v>
      </c>
      <c r="N159" s="26" t="str">
        <f>IF(O159&lt;&gt;"",COUNTIF($O$5:O159,O159)&amp;"-"&amp;O159,"")</f>
        <v>1-ESC MUL GUIMARAES ROSA</v>
      </c>
      <c r="O159" s="22" t="s">
        <v>297</v>
      </c>
      <c r="P159" s="22" t="s">
        <v>421</v>
      </c>
      <c r="Q159" s="20"/>
      <c r="R159" s="22" t="str">
        <f>IF(T159&lt;&gt;"",COUNTIF($S$5:S159,S159)&amp;"-"&amp;S159,"")</f>
        <v>1-ESC MUL VITORIA DE FRANCA5º ano</v>
      </c>
      <c r="S159" s="22" t="str">
        <f t="shared" si="9"/>
        <v>ESC MUL VITORIA DE FRANCA5º ano</v>
      </c>
      <c r="T159" s="52" t="s">
        <v>207</v>
      </c>
      <c r="U159" s="19" t="s">
        <v>217</v>
      </c>
      <c r="V159" s="54" t="s">
        <v>485</v>
      </c>
      <c r="W159" s="13" t="s">
        <v>385</v>
      </c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 t="s">
        <v>385</v>
      </c>
      <c r="AJ159" s="13"/>
    </row>
    <row r="160" spans="1:36" thickBot="1" x14ac:dyDescent="0.3">
      <c r="A160" s="13"/>
      <c r="B160" s="13"/>
      <c r="C160" s="13"/>
      <c r="D160"/>
      <c r="E160" s="13"/>
      <c r="F160" s="14"/>
      <c r="G160"/>
      <c r="H160"/>
      <c r="I160" s="13" t="s">
        <v>385</v>
      </c>
      <c r="J160" s="26" t="str">
        <f>IF(K160&lt;&gt;"",COUNTIF($K$5:K160,K160)&amp;"-"&amp;K160,"")</f>
        <v>1-FORMOSO DO ARAGUAIA</v>
      </c>
      <c r="K160" s="21" t="s">
        <v>288</v>
      </c>
      <c r="L160" s="21" t="s">
        <v>289</v>
      </c>
      <c r="M160" s="13" t="s">
        <v>385</v>
      </c>
      <c r="N160" s="26" t="str">
        <f>IF(O160&lt;&gt;"",COUNTIF($O$5:O160,O160)&amp;"-"&amp;O160,"")</f>
        <v>1-ESC MUL MACHADO DE ASSIS</v>
      </c>
      <c r="O160" s="22" t="s">
        <v>298</v>
      </c>
      <c r="P160" s="22" t="s">
        <v>421</v>
      </c>
      <c r="Q160" s="20"/>
      <c r="R160" s="22" t="str">
        <f>IF(T160&lt;&gt;"",COUNTIF($S$5:S160,S160)&amp;"-"&amp;S160,"")</f>
        <v>1-ESC MUNICIPAL RUI BARBOSA5º ano</v>
      </c>
      <c r="S160" s="22" t="str">
        <f t="shared" si="9"/>
        <v>ESC MUNICIPAL RUI BARBOSA5º ano</v>
      </c>
      <c r="T160" s="52" t="s">
        <v>399</v>
      </c>
      <c r="U160" s="19" t="s">
        <v>217</v>
      </c>
      <c r="V160" s="54" t="s">
        <v>95</v>
      </c>
      <c r="W160" s="13" t="s">
        <v>385</v>
      </c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 t="s">
        <v>385</v>
      </c>
      <c r="AJ160" s="13"/>
    </row>
    <row r="161" spans="1:36" ht="27" thickBot="1" x14ac:dyDescent="0.3">
      <c r="A161" s="13"/>
      <c r="B161" s="13"/>
      <c r="C161" s="13"/>
      <c r="D161"/>
      <c r="E161" s="13"/>
      <c r="F161" s="14"/>
      <c r="G161"/>
      <c r="H161"/>
      <c r="I161" s="13" t="s">
        <v>385</v>
      </c>
      <c r="J161" s="26" t="str">
        <f>IF(K161&lt;&gt;"",COUNTIF($K$5:K161,K161)&amp;"-"&amp;K161,"")</f>
        <v>2-FORMOSO DO ARAGUAIA</v>
      </c>
      <c r="K161" s="21" t="s">
        <v>288</v>
      </c>
      <c r="L161" s="21" t="s">
        <v>290</v>
      </c>
      <c r="M161" s="13" t="s">
        <v>385</v>
      </c>
      <c r="N161" s="26" t="str">
        <f>IF(O161&lt;&gt;"",COUNTIF($O$5:O161,O161)&amp;"-"&amp;O161,"")</f>
        <v>1-ESC MUL PETRONIO LIMA ARBUES</v>
      </c>
      <c r="O161" s="22" t="s">
        <v>299</v>
      </c>
      <c r="P161" s="22" t="s">
        <v>421</v>
      </c>
      <c r="Q161" s="20"/>
      <c r="R161" s="22" t="str">
        <f>IF(T161&lt;&gt;"",COUNTIF($S$5:S161,S161)&amp;"-"&amp;S161,"")</f>
        <v>1-ESCOLA MUNICIPAL MELQUIADES CARDOSO5º ano</v>
      </c>
      <c r="S161" s="22" t="str">
        <f t="shared" si="9"/>
        <v>ESCOLA MUNICIPAL MELQUIADES CARDOSO5º ano</v>
      </c>
      <c r="T161" s="52" t="s">
        <v>486</v>
      </c>
      <c r="U161" s="19" t="s">
        <v>217</v>
      </c>
      <c r="V161" s="54" t="s">
        <v>87</v>
      </c>
      <c r="W161" s="13" t="s">
        <v>385</v>
      </c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 t="s">
        <v>385</v>
      </c>
      <c r="AJ161" s="13"/>
    </row>
    <row r="162" spans="1:36" ht="27" thickBot="1" x14ac:dyDescent="0.3">
      <c r="A162" s="13"/>
      <c r="B162" s="13"/>
      <c r="C162" s="13"/>
      <c r="D162"/>
      <c r="E162" s="13"/>
      <c r="F162" s="14"/>
      <c r="G162"/>
      <c r="H162"/>
      <c r="I162" s="13" t="s">
        <v>385</v>
      </c>
      <c r="J162" s="26" t="str">
        <f>IF(K162&lt;&gt;"",COUNTIF($K$5:K162,K162)&amp;"-"&amp;K162,"")</f>
        <v>1-SÃO SALVADOR DO TOCANTINS</v>
      </c>
      <c r="K162" s="21" t="s">
        <v>291</v>
      </c>
      <c r="L162" s="21" t="s">
        <v>292</v>
      </c>
      <c r="M162" s="13" t="s">
        <v>385</v>
      </c>
      <c r="N162" s="26" t="str">
        <f>IF(O162&lt;&gt;"",COUNTIF($O$5:O162,O162)&amp;"-"&amp;O162,"")</f>
        <v>1-ESC MUL SINO DE OURO</v>
      </c>
      <c r="O162" s="22" t="s">
        <v>413</v>
      </c>
      <c r="P162" s="22" t="s">
        <v>421</v>
      </c>
      <c r="Q162" s="20"/>
      <c r="R162" s="22" t="str">
        <f>IF(T162&lt;&gt;"",COUNTIF($S$5:S162,S162)&amp;"-"&amp;S162,"")</f>
        <v>2-ESCOLA MUNICIPAL MELQUIADES CARDOSO5º ano</v>
      </c>
      <c r="S162" s="22" t="str">
        <f t="shared" si="9"/>
        <v>ESCOLA MUNICIPAL MELQUIADES CARDOSO5º ano</v>
      </c>
      <c r="T162" s="52" t="s">
        <v>486</v>
      </c>
      <c r="U162" s="19" t="s">
        <v>217</v>
      </c>
      <c r="V162" s="54" t="s">
        <v>100</v>
      </c>
      <c r="W162" s="13" t="s">
        <v>385</v>
      </c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 t="s">
        <v>385</v>
      </c>
      <c r="AJ162" s="13"/>
    </row>
    <row r="163" spans="1:36" ht="27" thickBot="1" x14ac:dyDescent="0.3">
      <c r="A163" s="13"/>
      <c r="B163" s="13"/>
      <c r="C163" s="13"/>
      <c r="D163"/>
      <c r="E163" s="13"/>
      <c r="F163" s="14"/>
      <c r="G163"/>
      <c r="H163"/>
      <c r="I163" s="13" t="s">
        <v>385</v>
      </c>
      <c r="J163" s="26" t="str">
        <f>IF(K163&lt;&gt;"",COUNTIF($K$5:K163,K163)&amp;"-"&amp;K163,"")</f>
        <v>1-SÃO VALÉRIO</v>
      </c>
      <c r="K163" s="21" t="s">
        <v>293</v>
      </c>
      <c r="L163" s="21" t="s">
        <v>199</v>
      </c>
      <c r="M163" s="13" t="s">
        <v>385</v>
      </c>
      <c r="N163" s="26" t="str">
        <f>IF(O163&lt;&gt;"",COUNTIF($O$5:O163,O163)&amp;"-"&amp;O163,"")</f>
        <v>1-ESCOLA MUNICIPAL NOVA GERACAO</v>
      </c>
      <c r="O163" s="22" t="s">
        <v>300</v>
      </c>
      <c r="P163" s="22" t="s">
        <v>421</v>
      </c>
      <c r="Q163" s="20"/>
      <c r="R163" s="22" t="str">
        <f>IF(T163&lt;&gt;"",COUNTIF($S$5:S163,S163)&amp;"-"&amp;S163,"")</f>
        <v>3-ESCOLA MUNICIPAL PROFESSORA NAIR DUARTE5º ano</v>
      </c>
      <c r="S163" s="22" t="str">
        <f t="shared" si="9"/>
        <v>ESCOLA MUNICIPAL PROFESSORA NAIR DUARTE5º ano</v>
      </c>
      <c r="T163" s="52" t="s">
        <v>172</v>
      </c>
      <c r="U163" s="19" t="s">
        <v>217</v>
      </c>
      <c r="V163" s="54">
        <v>3</v>
      </c>
      <c r="W163" s="13" t="s">
        <v>385</v>
      </c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 t="s">
        <v>385</v>
      </c>
      <c r="AJ163" s="13"/>
    </row>
    <row r="164" spans="1:36" thickBot="1" x14ac:dyDescent="0.3">
      <c r="A164" s="13"/>
      <c r="B164" s="13"/>
      <c r="C164" s="13"/>
      <c r="D164"/>
      <c r="E164" s="13"/>
      <c r="F164" s="14"/>
      <c r="G164"/>
      <c r="H164"/>
      <c r="I164" s="13" t="s">
        <v>385</v>
      </c>
      <c r="J164" s="26" t="str">
        <f>IF(K164&lt;&gt;"",COUNTIF($K$5:K164,K164)&amp;"-"&amp;K164,"")</f>
        <v>1-DOIS IRMÃOS DO TOCANTINS</v>
      </c>
      <c r="K164" s="21" t="s">
        <v>295</v>
      </c>
      <c r="L164" s="21" t="s">
        <v>296</v>
      </c>
      <c r="M164" s="13" t="s">
        <v>385</v>
      </c>
      <c r="N164" s="26" t="str">
        <f>IF(O164&lt;&gt;"",COUNTIF($O$5:O164,O164)&amp;"-"&amp;O164,"")</f>
        <v>1-ESCOLA MUNICIPAL DE TEMPO INTEGRAL ANTONIO PEREIRA DE SOUSA</v>
      </c>
      <c r="O164" s="22" t="s">
        <v>302</v>
      </c>
      <c r="P164" s="22" t="s">
        <v>421</v>
      </c>
      <c r="Q164" s="20"/>
      <c r="R164" s="22" t="str">
        <f>IF(T164&lt;&gt;"",COUNTIF($S$5:S164,S164)&amp;"-"&amp;S164,"")</f>
        <v>1-ESCOLA MUNICIPAL 1º DE JUNHO5º ano</v>
      </c>
      <c r="S164" s="22" t="str">
        <f t="shared" si="9"/>
        <v>ESCOLA MUNICIPAL 1º DE JUNHO5º ano</v>
      </c>
      <c r="T164" s="52" t="s">
        <v>203</v>
      </c>
      <c r="U164" s="19" t="s">
        <v>217</v>
      </c>
      <c r="V164" s="54" t="s">
        <v>487</v>
      </c>
      <c r="W164" s="13" t="s">
        <v>385</v>
      </c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 t="s">
        <v>385</v>
      </c>
      <c r="AJ164" s="13"/>
    </row>
    <row r="165" spans="1:36" thickBot="1" x14ac:dyDescent="0.3">
      <c r="A165" s="13"/>
      <c r="B165" s="13"/>
      <c r="C165" s="13"/>
      <c r="D165"/>
      <c r="E165" s="13"/>
      <c r="F165" s="14"/>
      <c r="G165"/>
      <c r="H165"/>
      <c r="I165" s="13" t="s">
        <v>385</v>
      </c>
      <c r="J165" s="26" t="str">
        <f>IF(K165&lt;&gt;"",COUNTIF($K$5:K165,K165)&amp;"-"&amp;K165,"")</f>
        <v>2-DOIS IRMÃOS DO TOCANTINS</v>
      </c>
      <c r="K165" s="21" t="s">
        <v>295</v>
      </c>
      <c r="L165" s="21" t="s">
        <v>297</v>
      </c>
      <c r="M165" s="13" t="s">
        <v>385</v>
      </c>
      <c r="N165" s="26" t="str">
        <f>IF(O165&lt;&gt;"",COUNTIF($O$5:O165,O165)&amp;"-"&amp;O165,"")</f>
        <v>1-ESCOLA MUNICIPAL DE TEMPO INTEGRAL ANTONIO UCHOA VIANA</v>
      </c>
      <c r="O165" s="22" t="s">
        <v>303</v>
      </c>
      <c r="P165" s="22" t="s">
        <v>421</v>
      </c>
      <c r="Q165" s="20"/>
      <c r="R165" s="22" t="str">
        <f>IF(T165&lt;&gt;"",COUNTIF($S$5:S165,S165)&amp;"-"&amp;S165,"")</f>
        <v>2-ESCOLA MUNICIPAL 1º DE JUNHO5º ano</v>
      </c>
      <c r="S165" s="22" t="str">
        <f t="shared" si="9"/>
        <v>ESCOLA MUNICIPAL 1º DE JUNHO5º ano</v>
      </c>
      <c r="T165" s="52" t="s">
        <v>203</v>
      </c>
      <c r="U165" s="19" t="s">
        <v>217</v>
      </c>
      <c r="V165" s="54" t="s">
        <v>488</v>
      </c>
      <c r="W165" s="13" t="s">
        <v>385</v>
      </c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 t="s">
        <v>385</v>
      </c>
      <c r="AJ165" s="13"/>
    </row>
    <row r="166" spans="1:36" ht="27" thickBot="1" x14ac:dyDescent="0.3">
      <c r="A166" s="13"/>
      <c r="B166" s="13"/>
      <c r="C166" s="13"/>
      <c r="D166"/>
      <c r="E166" s="13"/>
      <c r="F166" s="14"/>
      <c r="G166"/>
      <c r="H166"/>
      <c r="I166" s="13" t="s">
        <v>385</v>
      </c>
      <c r="J166" s="26" t="str">
        <f>IF(K166&lt;&gt;"",COUNTIF($K$5:K166,K166)&amp;"-"&amp;K166,"")</f>
        <v>3-DOIS IRMÃOS DO TOCANTINS</v>
      </c>
      <c r="K166" s="21" t="s">
        <v>295</v>
      </c>
      <c r="L166" s="21" t="s">
        <v>298</v>
      </c>
      <c r="M166" s="13" t="s">
        <v>385</v>
      </c>
      <c r="N166" s="26" t="str">
        <f>IF(O166&lt;&gt;"",COUNTIF($O$5:O166,O166)&amp;"-"&amp;O166,"")</f>
        <v>1-ESCOLA MUNICIPAL DE TEMPO INTEGRAL FELIPE FAGUNDES DE CARVALHO</v>
      </c>
      <c r="O166" s="22" t="s">
        <v>427</v>
      </c>
      <c r="P166" s="22" t="s">
        <v>421</v>
      </c>
      <c r="Q166" s="20"/>
      <c r="R166" s="22" t="str">
        <f>IF(T166&lt;&gt;"",COUNTIF($S$5:S166,S166)&amp;"-"&amp;S166,"")</f>
        <v>1-ESCOLA MUNICIPAL HENRIQUE ALVES GARCIA5º ano</v>
      </c>
      <c r="S166" s="22" t="str">
        <f t="shared" si="9"/>
        <v>ESCOLA MUNICIPAL HENRIQUE ALVES GARCIA5º ano</v>
      </c>
      <c r="T166" s="52" t="s">
        <v>189</v>
      </c>
      <c r="U166" s="19" t="s">
        <v>217</v>
      </c>
      <c r="V166" s="54" t="s">
        <v>187</v>
      </c>
      <c r="W166" s="13" t="s">
        <v>385</v>
      </c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 t="s">
        <v>385</v>
      </c>
      <c r="AJ166" s="13"/>
    </row>
    <row r="167" spans="1:36" ht="27" thickBot="1" x14ac:dyDescent="0.3">
      <c r="A167" s="13"/>
      <c r="B167" s="13"/>
      <c r="C167" s="13"/>
      <c r="D167"/>
      <c r="E167" s="13"/>
      <c r="F167" s="14"/>
      <c r="G167"/>
      <c r="H167"/>
      <c r="I167" s="13" t="s">
        <v>385</v>
      </c>
      <c r="J167" s="26" t="str">
        <f>IF(K167&lt;&gt;"",COUNTIF($K$5:K167,K167)&amp;"-"&amp;K167,"")</f>
        <v>4-DOIS IRMÃOS DO TOCANTINS</v>
      </c>
      <c r="K167" s="21" t="s">
        <v>295</v>
      </c>
      <c r="L167" s="21" t="s">
        <v>299</v>
      </c>
      <c r="M167" s="13" t="s">
        <v>385</v>
      </c>
      <c r="N167" s="26" t="str">
        <f>IF(O167&lt;&gt;"",COUNTIF($O$5:O167,O167)&amp;"-"&amp;O167,"")</f>
        <v>1-ESCOLA MUNICIPAL DE TEMPO INTEGRAL GETULIO MUNDIM DE OLIVEIRA</v>
      </c>
      <c r="O167" s="22" t="s">
        <v>380</v>
      </c>
      <c r="P167" s="22" t="s">
        <v>421</v>
      </c>
      <c r="Q167" s="20"/>
      <c r="R167" s="22" t="str">
        <f>IF(T167&lt;&gt;"",COUNTIF($S$5:S167,S167)&amp;"-"&amp;S167,"")</f>
        <v>2-ESCOLA MUNICIPAL HENRIQUE ALVES GARCIA5º ano</v>
      </c>
      <c r="S167" s="22" t="str">
        <f t="shared" si="9"/>
        <v>ESCOLA MUNICIPAL HENRIQUE ALVES GARCIA5º ano</v>
      </c>
      <c r="T167" s="52" t="s">
        <v>189</v>
      </c>
      <c r="U167" s="19" t="s">
        <v>217</v>
      </c>
      <c r="V167" s="54" t="s">
        <v>243</v>
      </c>
      <c r="W167" s="13" t="s">
        <v>385</v>
      </c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 t="s">
        <v>385</v>
      </c>
      <c r="AJ167" s="13"/>
    </row>
    <row r="168" spans="1:36" thickBot="1" x14ac:dyDescent="0.3">
      <c r="A168" s="13"/>
      <c r="B168" s="13"/>
      <c r="C168" s="13"/>
      <c r="D168"/>
      <c r="E168" s="13"/>
      <c r="F168" s="14"/>
      <c r="G168"/>
      <c r="H168"/>
      <c r="I168" s="13" t="s">
        <v>385</v>
      </c>
      <c r="J168" s="26" t="str">
        <f>IF(K168&lt;&gt;"",COUNTIF($K$5:K168,K168)&amp;"-"&amp;K168,"")</f>
        <v>5-DOIS IRMÃOS DO TOCANTINS</v>
      </c>
      <c r="K168" s="21" t="s">
        <v>295</v>
      </c>
      <c r="L168" s="21" t="s">
        <v>413</v>
      </c>
      <c r="M168" s="13" t="s">
        <v>385</v>
      </c>
      <c r="N168" s="26" t="str">
        <f>IF(O168&lt;&gt;"",COUNTIF($O$5:O168,O168)&amp;"-"&amp;O168,"")</f>
        <v>1-ESCOLA MUNICIPAL DE TEMPO INTEGRAL SAO JOSE</v>
      </c>
      <c r="O168" s="22" t="s">
        <v>304</v>
      </c>
      <c r="P168" s="22" t="s">
        <v>421</v>
      </c>
      <c r="Q168" s="20"/>
      <c r="R168" s="22" t="str">
        <f>IF(T168&lt;&gt;"",COUNTIF($S$5:S168,S168)&amp;"-"&amp;S168,"")</f>
        <v>1-ESC MUNICIPAL PROFESSOR PARDAL5º ano</v>
      </c>
      <c r="S168" s="22" t="str">
        <f t="shared" si="9"/>
        <v>ESC MUNICIPAL PROFESSOR PARDAL5º ano</v>
      </c>
      <c r="T168" s="52" t="s">
        <v>195</v>
      </c>
      <c r="U168" s="19" t="s">
        <v>217</v>
      </c>
      <c r="V168" s="54" t="s">
        <v>87</v>
      </c>
      <c r="W168" s="13" t="s">
        <v>385</v>
      </c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 t="s">
        <v>385</v>
      </c>
      <c r="AJ168" s="13"/>
    </row>
    <row r="169" spans="1:36" ht="27" thickBot="1" x14ac:dyDescent="0.3">
      <c r="A169" s="13"/>
      <c r="B169" s="13"/>
      <c r="C169" s="13"/>
      <c r="D169"/>
      <c r="E169" s="13"/>
      <c r="F169" s="14"/>
      <c r="G169"/>
      <c r="H169"/>
      <c r="I169" s="13" t="s">
        <v>385</v>
      </c>
      <c r="J169" s="26" t="str">
        <f>IF(K169&lt;&gt;"",COUNTIF($K$5:K169,K169)&amp;"-"&amp;K169,"")</f>
        <v>6-DOIS IRMÃOS DO TOCANTINS</v>
      </c>
      <c r="K169" s="21" t="s">
        <v>295</v>
      </c>
      <c r="L169" s="21" t="s">
        <v>300</v>
      </c>
      <c r="M169" s="13" t="s">
        <v>385</v>
      </c>
      <c r="N169" s="26" t="str">
        <f>IF(O169&lt;&gt;"",COUNTIF($O$5:O169,O169)&amp;"-"&amp;O169,"")</f>
        <v>1-ESCOLA MUNICIPAL ILANNA TAVARES DA COSTA</v>
      </c>
      <c r="O169" s="22" t="s">
        <v>306</v>
      </c>
      <c r="P169" s="22" t="s">
        <v>421</v>
      </c>
      <c r="Q169" s="20"/>
      <c r="R169" s="22" t="str">
        <f>IF(T169&lt;&gt;"",COUNTIF($S$5:S169,S169)&amp;"-"&amp;S169,"")</f>
        <v>4-ESCOLA MUNICIPAL PROFESSORA NAIR DUARTE5º ano</v>
      </c>
      <c r="S169" s="22" t="str">
        <f t="shared" si="9"/>
        <v>ESCOLA MUNICIPAL PROFESSORA NAIR DUARTE5º ano</v>
      </c>
      <c r="T169" s="52" t="s">
        <v>172</v>
      </c>
      <c r="U169" s="19" t="s">
        <v>217</v>
      </c>
      <c r="V169" s="54">
        <v>5</v>
      </c>
      <c r="W169" s="13" t="s">
        <v>385</v>
      </c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 t="s">
        <v>385</v>
      </c>
      <c r="AJ169" s="13"/>
    </row>
    <row r="170" spans="1:36" thickBot="1" x14ac:dyDescent="0.3">
      <c r="A170" s="13"/>
      <c r="B170" s="13"/>
      <c r="C170" s="13"/>
      <c r="D170"/>
      <c r="E170" s="13"/>
      <c r="F170" s="14"/>
      <c r="G170"/>
      <c r="H170"/>
      <c r="I170" s="13" t="s">
        <v>385</v>
      </c>
      <c r="J170" s="26" t="str">
        <f>IF(K170&lt;&gt;"",COUNTIF($K$5:K170,K170)&amp;"-"&amp;K170,"")</f>
        <v>1-MIRANORTE</v>
      </c>
      <c r="K170" s="21" t="s">
        <v>301</v>
      </c>
      <c r="L170" s="21" t="s">
        <v>302</v>
      </c>
      <c r="M170" s="13" t="s">
        <v>385</v>
      </c>
      <c r="N170" s="26" t="str">
        <f>IF(O170&lt;&gt;"",COUNTIF($O$5:O170,O170)&amp;"-"&amp;O170,"")</f>
        <v>1-ESCOLA MUNICIPAL LUZA MACHADO DE MIRANDA</v>
      </c>
      <c r="O170" s="22" t="s">
        <v>309</v>
      </c>
      <c r="P170" s="22" t="s">
        <v>421</v>
      </c>
      <c r="Q170" s="20"/>
      <c r="R170" s="22" t="str">
        <f>IF(T170&lt;&gt;"",COUNTIF($S$5:S170,S170)&amp;"-"&amp;S170,"")</f>
        <v>1-ESCOLA MUNICIPAL REDENCAO5º ano</v>
      </c>
      <c r="S170" s="22" t="str">
        <f t="shared" si="9"/>
        <v>ESCOLA MUNICIPAL REDENCAO5º ano</v>
      </c>
      <c r="T170" s="52" t="s">
        <v>200</v>
      </c>
      <c r="U170" s="19" t="s">
        <v>217</v>
      </c>
      <c r="V170" s="54" t="s">
        <v>489</v>
      </c>
      <c r="W170" s="13" t="s">
        <v>385</v>
      </c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 t="s">
        <v>385</v>
      </c>
      <c r="AJ170" s="13"/>
    </row>
    <row r="171" spans="1:36" thickBot="1" x14ac:dyDescent="0.3">
      <c r="A171" s="13"/>
      <c r="B171" s="13"/>
      <c r="C171" s="13"/>
      <c r="D171"/>
      <c r="E171" s="13"/>
      <c r="F171" s="14"/>
      <c r="G171"/>
      <c r="H171"/>
      <c r="I171" s="13" t="s">
        <v>385</v>
      </c>
      <c r="J171" s="26" t="str">
        <f>IF(K171&lt;&gt;"",COUNTIF($K$5:K171,K171)&amp;"-"&amp;K171,"")</f>
        <v>2-MIRANORTE</v>
      </c>
      <c r="K171" s="21" t="s">
        <v>301</v>
      </c>
      <c r="L171" s="21" t="s">
        <v>303</v>
      </c>
      <c r="M171" s="13" t="s">
        <v>385</v>
      </c>
      <c r="N171" s="26" t="str">
        <f>IF(O171&lt;&gt;"",COUNTIF($O$5:O171,O171)&amp;"-"&amp;O171,"")</f>
        <v>1-ESCOLA MUNICIPAL DELCI RIBEIRO BARROS</v>
      </c>
      <c r="O171" s="22" t="s">
        <v>311</v>
      </c>
      <c r="P171" s="22" t="s">
        <v>421</v>
      </c>
      <c r="Q171" s="20"/>
      <c r="R171" s="22" t="str">
        <f>IF(T171&lt;&gt;"",COUNTIF($S$5:S171,S171)&amp;"-"&amp;S171,"")</f>
        <v>1-ESC MUL ALFREDO NASSER5º ano</v>
      </c>
      <c r="S171" s="22" t="str">
        <f t="shared" si="9"/>
        <v>ESC MUL ALFREDO NASSER5º ano</v>
      </c>
      <c r="T171" s="52" t="s">
        <v>193</v>
      </c>
      <c r="U171" s="19" t="s">
        <v>217</v>
      </c>
      <c r="V171" s="54">
        <v>5101</v>
      </c>
      <c r="W171" s="13" t="s">
        <v>385</v>
      </c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 t="s">
        <v>385</v>
      </c>
      <c r="AJ171" s="13"/>
    </row>
    <row r="172" spans="1:36" thickBot="1" x14ac:dyDescent="0.3">
      <c r="A172" s="13"/>
      <c r="B172" s="13"/>
      <c r="C172" s="13"/>
      <c r="D172"/>
      <c r="E172" s="13"/>
      <c r="F172" s="14"/>
      <c r="G172"/>
      <c r="H172"/>
      <c r="I172" s="13" t="s">
        <v>385</v>
      </c>
      <c r="J172" s="26" t="str">
        <f>IF(K172&lt;&gt;"",COUNTIF($K$5:K172,K172)&amp;"-"&amp;K172,"")</f>
        <v>3-MIRANORTE</v>
      </c>
      <c r="K172" s="21" t="s">
        <v>301</v>
      </c>
      <c r="L172" s="21" t="s">
        <v>427</v>
      </c>
      <c r="M172" s="13" t="s">
        <v>385</v>
      </c>
      <c r="N172" s="26" t="str">
        <f>IF(O172&lt;&gt;"",COUNTIF($O$5:O172,O172)&amp;"-"&amp;O172,"")</f>
        <v>1-ESC MUL JUSCELINO KUBITSCHEK</v>
      </c>
      <c r="O172" s="22" t="s">
        <v>316</v>
      </c>
      <c r="P172" s="22" t="s">
        <v>421</v>
      </c>
      <c r="Q172" s="20"/>
      <c r="R172" s="22" t="str">
        <f>IF(T172&lt;&gt;"",COUNTIF($S$5:S172,S172)&amp;"-"&amp;S172,"")</f>
        <v>1-ESC MUL MARECHAL RONDON5º ano</v>
      </c>
      <c r="S172" s="22" t="str">
        <f t="shared" si="9"/>
        <v>ESC MUL MARECHAL RONDON5º ano</v>
      </c>
      <c r="T172" s="52" t="s">
        <v>403</v>
      </c>
      <c r="U172" s="19" t="s">
        <v>217</v>
      </c>
      <c r="V172" s="54" t="s">
        <v>87</v>
      </c>
      <c r="W172" s="13" t="s">
        <v>420</v>
      </c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 t="s">
        <v>385</v>
      </c>
      <c r="AJ172" s="13"/>
    </row>
    <row r="173" spans="1:36" ht="27" thickBot="1" x14ac:dyDescent="0.3">
      <c r="A173" s="13"/>
      <c r="B173" s="13"/>
      <c r="C173" s="13"/>
      <c r="D173"/>
      <c r="E173" s="13"/>
      <c r="F173" s="14"/>
      <c r="G173"/>
      <c r="H173"/>
      <c r="I173" s="13" t="s">
        <v>385</v>
      </c>
      <c r="J173" s="26" t="str">
        <f>IF(K173&lt;&gt;"",COUNTIF($K$5:K173,K173)&amp;"-"&amp;K173,"")</f>
        <v>4-MIRANORTE</v>
      </c>
      <c r="K173" s="21" t="s">
        <v>301</v>
      </c>
      <c r="L173" s="21" t="s">
        <v>380</v>
      </c>
      <c r="M173" s="13" t="s">
        <v>385</v>
      </c>
      <c r="N173" s="26" t="str">
        <f>IF(O173&lt;&gt;"",COUNTIF($O$5:O173,O173)&amp;"-"&amp;O173,"")</f>
        <v>1-ESCOLA MUNICIPAL SEBASTIAO DE SALES MONTEIRO</v>
      </c>
      <c r="O173" s="22" t="s">
        <v>317</v>
      </c>
      <c r="P173" s="22" t="s">
        <v>421</v>
      </c>
      <c r="Q173" s="20"/>
      <c r="R173" s="22" t="str">
        <f>IF(T173&lt;&gt;"",COUNTIF($S$5:S173,S173)&amp;"-"&amp;S173,"")</f>
        <v>5-ESCOLA MUNICIPAL PROFESSORA NAIR DUARTE5º ano</v>
      </c>
      <c r="S173" s="22" t="str">
        <f t="shared" si="9"/>
        <v>ESCOLA MUNICIPAL PROFESSORA NAIR DUARTE5º ano</v>
      </c>
      <c r="T173" s="52" t="s">
        <v>172</v>
      </c>
      <c r="U173" s="19" t="s">
        <v>217</v>
      </c>
      <c r="V173" s="54">
        <v>4</v>
      </c>
      <c r="W173" s="13" t="s">
        <v>385</v>
      </c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 t="s">
        <v>385</v>
      </c>
      <c r="AJ173" s="13"/>
    </row>
    <row r="174" spans="1:36" thickBot="1" x14ac:dyDescent="0.3">
      <c r="A174" s="13"/>
      <c r="B174" s="13"/>
      <c r="C174" s="13"/>
      <c r="D174"/>
      <c r="E174" s="13"/>
      <c r="F174" s="14"/>
      <c r="G174"/>
      <c r="H174"/>
      <c r="I174" s="13" t="s">
        <v>385</v>
      </c>
      <c r="J174" s="26" t="str">
        <f>IF(K174&lt;&gt;"",COUNTIF($K$5:K174,K174)&amp;"-"&amp;K174,"")</f>
        <v>5-MIRANORTE</v>
      </c>
      <c r="K174" s="21" t="s">
        <v>301</v>
      </c>
      <c r="L174" s="21" t="s">
        <v>304</v>
      </c>
      <c r="M174" s="13" t="s">
        <v>385</v>
      </c>
      <c r="N174" s="26" t="str">
        <f>IF(O174&lt;&gt;"",COUNTIF($O$5:O174,O174)&amp;"-"&amp;O174,"")</f>
        <v>1-ESCOLA MUNICIPAL JULIO PINHEIRO</v>
      </c>
      <c r="O174" s="22" t="s">
        <v>320</v>
      </c>
      <c r="P174" s="22" t="s">
        <v>421</v>
      </c>
      <c r="Q174" s="20"/>
      <c r="R174" s="22" t="str">
        <f>IF(T174&lt;&gt;"",COUNTIF($S$5:S174,S174)&amp;"-"&amp;S174,"")</f>
        <v>1-ESCOLA MUNICIPAL GETULIO VARGAS5º ano</v>
      </c>
      <c r="S174" s="22" t="str">
        <f t="shared" si="9"/>
        <v>ESCOLA MUNICIPAL GETULIO VARGAS5º ano</v>
      </c>
      <c r="T174" s="52" t="s">
        <v>199</v>
      </c>
      <c r="U174" s="19" t="s">
        <v>217</v>
      </c>
      <c r="V174" s="54" t="s">
        <v>381</v>
      </c>
      <c r="W174" s="13" t="s">
        <v>385</v>
      </c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 t="s">
        <v>385</v>
      </c>
      <c r="AJ174" s="13"/>
    </row>
    <row r="175" spans="1:36" thickBot="1" x14ac:dyDescent="0.3">
      <c r="A175" s="13"/>
      <c r="B175" s="13"/>
      <c r="C175" s="13"/>
      <c r="D175"/>
      <c r="E175" s="13"/>
      <c r="F175" s="14"/>
      <c r="G175"/>
      <c r="H175"/>
      <c r="I175" s="13" t="s">
        <v>385</v>
      </c>
      <c r="J175" s="26" t="str">
        <f>IF(K175&lt;&gt;"",COUNTIF($K$5:K175,K175)&amp;"-"&amp;K175,"")</f>
        <v>1-RIO DOS BOIS</v>
      </c>
      <c r="K175" s="21" t="s">
        <v>305</v>
      </c>
      <c r="L175" s="21" t="s">
        <v>306</v>
      </c>
      <c r="M175" s="13" t="s">
        <v>385</v>
      </c>
      <c r="N175" s="26" t="str">
        <f>IF(O175&lt;&gt;"",COUNTIF($O$5:O175,O175)&amp;"-"&amp;O175,"")</f>
        <v>1-ESCOLA MUNICIPAL AMERICA ALVES DE OLIVEIRA</v>
      </c>
      <c r="O175" s="22" t="s">
        <v>322</v>
      </c>
      <c r="P175" s="22" t="s">
        <v>421</v>
      </c>
      <c r="Q175" s="20"/>
      <c r="R175" s="22" t="str">
        <f>IF(T175&lt;&gt;"",COUNTIF($S$5:S175,S175)&amp;"-"&amp;S175,"")</f>
        <v>1-ESCOLA MUNICIPAL OSVALDO REIS5º ano</v>
      </c>
      <c r="S175" s="22" t="str">
        <f t="shared" si="9"/>
        <v>ESCOLA MUNICIPAL OSVALDO REIS5º ano</v>
      </c>
      <c r="T175" s="52" t="s">
        <v>184</v>
      </c>
      <c r="U175" s="19" t="s">
        <v>217</v>
      </c>
      <c r="V175" s="54" t="s">
        <v>490</v>
      </c>
      <c r="W175" s="13" t="s">
        <v>385</v>
      </c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 t="s">
        <v>385</v>
      </c>
      <c r="AJ175" s="13"/>
    </row>
    <row r="176" spans="1:36" thickBot="1" x14ac:dyDescent="0.3">
      <c r="A176" s="13"/>
      <c r="B176" s="13"/>
      <c r="C176" s="13"/>
      <c r="D176"/>
      <c r="E176" s="13"/>
      <c r="F176" s="14"/>
      <c r="G176"/>
      <c r="H176"/>
      <c r="I176" s="13" t="s">
        <v>385</v>
      </c>
      <c r="J176" s="26" t="str">
        <f>IF(K176&lt;&gt;"",COUNTIF($K$5:K176,K176)&amp;"-"&amp;K176,"")</f>
        <v>1-APARECIDA DO RIO NEGRO</v>
      </c>
      <c r="K176" s="21" t="s">
        <v>308</v>
      </c>
      <c r="L176" s="21" t="s">
        <v>309</v>
      </c>
      <c r="M176" s="13" t="s">
        <v>385</v>
      </c>
      <c r="N176" s="26" t="str">
        <f>IF(O176&lt;&gt;"",COUNTIF($O$5:O176,O176)&amp;"-"&amp;O176,"")</f>
        <v>1-ESCOLA MUNICIPAL DOM JAIME ANTONIO SCHUCK</v>
      </c>
      <c r="O176" s="22" t="s">
        <v>325</v>
      </c>
      <c r="P176" s="22" t="s">
        <v>421</v>
      </c>
      <c r="Q176" s="20"/>
      <c r="R176" s="22" t="str">
        <f>IF(T176&lt;&gt;"",COUNTIF($S$5:S176,S176)&amp;"-"&amp;S176,"")</f>
        <v>1-ESC MUL PADRE IRTON5º ano</v>
      </c>
      <c r="S176" s="22" t="str">
        <f t="shared" si="9"/>
        <v>ESC MUL PADRE IRTON5º ano</v>
      </c>
      <c r="T176" s="52" t="s">
        <v>181</v>
      </c>
      <c r="U176" s="19" t="s">
        <v>217</v>
      </c>
      <c r="V176" s="54" t="s">
        <v>100</v>
      </c>
      <c r="W176" s="13" t="s">
        <v>385</v>
      </c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 t="s">
        <v>385</v>
      </c>
      <c r="AJ176" s="13"/>
    </row>
    <row r="177" spans="1:36" thickBot="1" x14ac:dyDescent="0.3">
      <c r="A177" s="13"/>
      <c r="B177" s="13"/>
      <c r="C177" s="13"/>
      <c r="D177"/>
      <c r="E177" s="13"/>
      <c r="F177" s="14"/>
      <c r="G177"/>
      <c r="H177"/>
      <c r="I177" s="13" t="s">
        <v>385</v>
      </c>
      <c r="J177" s="26" t="str">
        <f>IF(K177&lt;&gt;"",COUNTIF($K$5:K177,K177)&amp;"-"&amp;K177,"")</f>
        <v>1-LAGOA DO TOCANTINS</v>
      </c>
      <c r="K177" s="21" t="s">
        <v>310</v>
      </c>
      <c r="L177" s="21" t="s">
        <v>311</v>
      </c>
      <c r="M177" s="13" t="s">
        <v>385</v>
      </c>
      <c r="N177" s="26" t="str">
        <f>IF(O177&lt;&gt;"",COUNTIF($O$5:O177,O177)&amp;"-"&amp;O177,"")</f>
        <v>1-ESCOLA MUNICIPAL PROF JOSE RIBAMAR BARBOSA</v>
      </c>
      <c r="O177" s="22" t="s">
        <v>414</v>
      </c>
      <c r="P177" s="22" t="s">
        <v>421</v>
      </c>
      <c r="Q177" s="20"/>
      <c r="R177" s="22" t="str">
        <f>IF(T177&lt;&gt;"",COUNTIF($S$5:S177,S177)&amp;"-"&amp;S177,"")</f>
        <v>1-ESC MUL COMECINHO DE VIDA5º ano</v>
      </c>
      <c r="S177" s="22" t="str">
        <f t="shared" si="9"/>
        <v>ESC MUL COMECINHO DE VIDA5º ano</v>
      </c>
      <c r="T177" s="52" t="s">
        <v>491</v>
      </c>
      <c r="U177" s="19" t="s">
        <v>217</v>
      </c>
      <c r="V177" s="54" t="s">
        <v>87</v>
      </c>
      <c r="W177" s="13" t="s">
        <v>385</v>
      </c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 t="s">
        <v>385</v>
      </c>
      <c r="AJ177" s="13"/>
    </row>
    <row r="178" spans="1:36" thickBot="1" x14ac:dyDescent="0.3">
      <c r="A178" s="13"/>
      <c r="B178" s="13"/>
      <c r="C178" s="13"/>
      <c r="D178"/>
      <c r="E178" s="13"/>
      <c r="F178" s="14"/>
      <c r="G178"/>
      <c r="H178"/>
      <c r="I178" s="13" t="s">
        <v>385</v>
      </c>
      <c r="J178" s="26" t="str">
        <f>IF(K178&lt;&gt;"",COUNTIF($K$5:K178,K178)&amp;"-"&amp;K178,"")</f>
        <v>1-LAJEADO</v>
      </c>
      <c r="K178" s="21" t="s">
        <v>315</v>
      </c>
      <c r="L178" s="21" t="s">
        <v>316</v>
      </c>
      <c r="M178" s="13" t="s">
        <v>385</v>
      </c>
      <c r="N178" s="26" t="str">
        <f>IF(O178&lt;&gt;"",COUNTIF($O$5:O178,O178)&amp;"-"&amp;O178,"")</f>
        <v>1-ESC MUL AMAZILIO DE SOUZA RIBEIRO</v>
      </c>
      <c r="O178" s="22" t="s">
        <v>327</v>
      </c>
      <c r="P178" s="22" t="s">
        <v>421</v>
      </c>
      <c r="Q178" s="20"/>
      <c r="R178" s="22" t="str">
        <f>IF(T178&lt;&gt;"",COUNTIF($S$5:S178,S178)&amp;"-"&amp;S178,"")</f>
        <v>1-ESCOLA MUNICIPAL NERCILENE ROCHA5º ano</v>
      </c>
      <c r="S178" s="22" t="str">
        <f t="shared" si="9"/>
        <v>ESCOLA MUNICIPAL NERCILENE ROCHA5º ano</v>
      </c>
      <c r="T178" s="52" t="s">
        <v>235</v>
      </c>
      <c r="U178" s="19" t="s">
        <v>217</v>
      </c>
      <c r="V178" s="54" t="s">
        <v>87</v>
      </c>
      <c r="W178" s="13" t="s">
        <v>385</v>
      </c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 t="s">
        <v>385</v>
      </c>
      <c r="AJ178" s="13"/>
    </row>
    <row r="179" spans="1:36" thickBot="1" x14ac:dyDescent="0.3">
      <c r="A179" s="13"/>
      <c r="B179" s="13"/>
      <c r="C179" s="13"/>
      <c r="D179"/>
      <c r="E179" s="13"/>
      <c r="F179" s="14"/>
      <c r="G179"/>
      <c r="H179"/>
      <c r="I179" s="13" t="s">
        <v>385</v>
      </c>
      <c r="J179" s="26" t="str">
        <f>IF(K179&lt;&gt;"",COUNTIF($K$5:K179,K179)&amp;"-"&amp;K179,"")</f>
        <v>2-LAJEADO</v>
      </c>
      <c r="K179" s="21" t="s">
        <v>315</v>
      </c>
      <c r="L179" s="21" t="s">
        <v>317</v>
      </c>
      <c r="M179" s="13" t="s">
        <v>385</v>
      </c>
      <c r="N179" s="26" t="str">
        <f>IF(O179&lt;&gt;"",COUNTIF($O$5:O179,O179)&amp;"-"&amp;O179,"")</f>
        <v>1-ESC MUL SAO SEBASTIAO</v>
      </c>
      <c r="O179" s="22" t="s">
        <v>328</v>
      </c>
      <c r="P179" s="22" t="s">
        <v>421</v>
      </c>
      <c r="Q179" s="20"/>
      <c r="R179" s="22" t="str">
        <f>IF(T179&lt;&gt;"",COUNTIF($S$5:S179,S179)&amp;"-"&amp;S179,"")</f>
        <v>2-ESCOLA MUNICIPAL NERCILENE ROCHA5º ano</v>
      </c>
      <c r="S179" s="22" t="str">
        <f t="shared" si="9"/>
        <v>ESCOLA MUNICIPAL NERCILENE ROCHA5º ano</v>
      </c>
      <c r="T179" s="52" t="s">
        <v>235</v>
      </c>
      <c r="U179" s="19" t="s">
        <v>217</v>
      </c>
      <c r="V179" s="54" t="s">
        <v>100</v>
      </c>
      <c r="W179" s="13" t="s">
        <v>385</v>
      </c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 t="s">
        <v>385</v>
      </c>
      <c r="AJ179" s="13"/>
    </row>
    <row r="180" spans="1:36" ht="27" thickBot="1" x14ac:dyDescent="0.3">
      <c r="A180" s="13"/>
      <c r="B180" s="13"/>
      <c r="C180" s="13"/>
      <c r="D180"/>
      <c r="E180" s="13"/>
      <c r="F180" s="14"/>
      <c r="G180"/>
      <c r="H180"/>
      <c r="I180" s="13" t="s">
        <v>385</v>
      </c>
      <c r="J180" s="26" t="str">
        <f>IF(K180&lt;&gt;"",COUNTIF($K$5:K180,K180)&amp;"-"&amp;K180,"")</f>
        <v>1-ABREULÂNDIA</v>
      </c>
      <c r="K180" s="21" t="s">
        <v>319</v>
      </c>
      <c r="L180" s="21" t="s">
        <v>320</v>
      </c>
      <c r="M180" s="13" t="s">
        <v>385</v>
      </c>
      <c r="N180" s="26" t="str">
        <f>IF(O180&lt;&gt;"",COUNTIF($O$5:O180,O180)&amp;"-"&amp;O180,"")</f>
        <v>1-ESCOLA MUNICIPAL JOAO BRAGA DE OLIVEIRA</v>
      </c>
      <c r="O180" s="22" t="s">
        <v>415</v>
      </c>
      <c r="P180" s="22" t="s">
        <v>421</v>
      </c>
      <c r="Q180" s="20"/>
      <c r="R180" s="22" t="str">
        <f>IF(T180&lt;&gt;"",COUNTIF($S$5:S180,S180)&amp;"-"&amp;S180,"")</f>
        <v>1-ESCOLA MUNICIPAL FLORACY BONFIM PEREIRA DE ARAUJO5º ano</v>
      </c>
      <c r="S180" s="22" t="str">
        <f t="shared" si="9"/>
        <v>ESCOLA MUNICIPAL FLORACY BONFIM PEREIRA DE ARAUJO5º ano</v>
      </c>
      <c r="T180" s="52" t="s">
        <v>238</v>
      </c>
      <c r="U180" s="19" t="s">
        <v>217</v>
      </c>
      <c r="V180" s="54" t="s">
        <v>123</v>
      </c>
      <c r="W180" s="13" t="s">
        <v>385</v>
      </c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 t="s">
        <v>385</v>
      </c>
      <c r="AJ180" s="13"/>
    </row>
    <row r="181" spans="1:36" thickBot="1" x14ac:dyDescent="0.3">
      <c r="A181" s="13"/>
      <c r="B181" s="13"/>
      <c r="C181" s="13"/>
      <c r="D181"/>
      <c r="E181" s="13"/>
      <c r="F181" s="14"/>
      <c r="G181"/>
      <c r="H181"/>
      <c r="I181" s="13" t="s">
        <v>385</v>
      </c>
      <c r="J181" s="26" t="str">
        <f>IF(K181&lt;&gt;"",COUNTIF($K$5:K181,K181)&amp;"-"&amp;K181,"")</f>
        <v>1-CHAPADA DE AREIA</v>
      </c>
      <c r="K181" s="21" t="s">
        <v>321</v>
      </c>
      <c r="L181" s="21" t="s">
        <v>322</v>
      </c>
      <c r="M181" s="13" t="s">
        <v>385</v>
      </c>
      <c r="N181" s="26" t="str">
        <f>IF(O181&lt;&gt;"",COUNTIF($O$5:O181,O181)&amp;"-"&amp;O181,"")</f>
        <v>1-ESCOLA MUNICIPAL PIRACEMA</v>
      </c>
      <c r="O181" s="22" t="s">
        <v>329</v>
      </c>
      <c r="P181" s="22" t="s">
        <v>421</v>
      </c>
      <c r="Q181" s="20"/>
      <c r="R181" s="22" t="str">
        <f>IF(T181&lt;&gt;"",COUNTIF($S$5:S181,S181)&amp;"-"&amp;S181,"")</f>
        <v>1-ESCOLA MUNICIPAL RAINHA DA PAZ5º ano</v>
      </c>
      <c r="S181" s="22" t="str">
        <f t="shared" si="9"/>
        <v>ESCOLA MUNICIPAL RAINHA DA PAZ5º ano</v>
      </c>
      <c r="T181" s="52" t="s">
        <v>239</v>
      </c>
      <c r="U181" s="19" t="s">
        <v>217</v>
      </c>
      <c r="V181" s="54" t="s">
        <v>381</v>
      </c>
      <c r="W181" s="13" t="s">
        <v>385</v>
      </c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 t="s">
        <v>385</v>
      </c>
      <c r="AJ181" s="13"/>
    </row>
    <row r="182" spans="1:36" thickBot="1" x14ac:dyDescent="0.3">
      <c r="A182" s="13"/>
      <c r="B182" s="13"/>
      <c r="C182" s="13"/>
      <c r="D182"/>
      <c r="E182" s="13"/>
      <c r="F182" s="14"/>
      <c r="G182"/>
      <c r="H182"/>
      <c r="I182" s="13" t="s">
        <v>385</v>
      </c>
      <c r="J182" s="26" t="str">
        <f>IF(K182&lt;&gt;"",COUNTIF($K$5:K182,K182)&amp;"-"&amp;K182,"")</f>
        <v>1-CRISTALÂNDIA</v>
      </c>
      <c r="K182" s="21" t="s">
        <v>324</v>
      </c>
      <c r="L182" s="21" t="s">
        <v>325</v>
      </c>
      <c r="M182" s="13" t="s">
        <v>385</v>
      </c>
      <c r="N182" s="26" t="str">
        <f>IF(O182&lt;&gt;"",COUNTIF($O$5:O182,O182)&amp;"-"&amp;O182,"")</f>
        <v>1-ESCOLA MUNICIPAL GUSTAVO COSTA</v>
      </c>
      <c r="O182" s="22" t="s">
        <v>332</v>
      </c>
      <c r="P182" s="22" t="s">
        <v>421</v>
      </c>
      <c r="Q182" s="20"/>
      <c r="R182" s="22" t="str">
        <f>IF(T182&lt;&gt;"",COUNTIF($S$5:S182,S182)&amp;"-"&amp;S182,"")</f>
        <v>1-ESCOLA MUNICIPAL JOAQUIM ARAUJO5º ano</v>
      </c>
      <c r="S182" s="22" t="str">
        <f t="shared" si="9"/>
        <v>ESCOLA MUNICIPAL JOAQUIM ARAUJO5º ano</v>
      </c>
      <c r="T182" s="52" t="s">
        <v>492</v>
      </c>
      <c r="U182" s="19" t="s">
        <v>217</v>
      </c>
      <c r="V182" s="54" t="s">
        <v>87</v>
      </c>
      <c r="W182" s="13" t="s">
        <v>385</v>
      </c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 t="s">
        <v>385</v>
      </c>
      <c r="AJ182" s="13"/>
    </row>
    <row r="183" spans="1:36" thickBot="1" x14ac:dyDescent="0.3">
      <c r="A183" s="13"/>
      <c r="B183" s="13"/>
      <c r="C183" s="13"/>
      <c r="D183"/>
      <c r="E183" s="13"/>
      <c r="F183" s="14"/>
      <c r="G183"/>
      <c r="H183"/>
      <c r="I183" s="13" t="s">
        <v>385</v>
      </c>
      <c r="J183" s="26" t="str">
        <f>IF(K183&lt;&gt;"",COUNTIF($K$5:K183,K183)&amp;"-"&amp;K183,"")</f>
        <v>1-DIVINÓPOLIS DO TOCANTINS</v>
      </c>
      <c r="K183" s="21" t="s">
        <v>428</v>
      </c>
      <c r="L183" s="21" t="s">
        <v>414</v>
      </c>
      <c r="M183" s="13" t="s">
        <v>385</v>
      </c>
      <c r="N183" s="26" t="str">
        <f>IF(O183&lt;&gt;"",COUNTIF($O$5:O183,O183)&amp;"-"&amp;O183,"")</f>
        <v>1-ESCOLA MUNICIPAL PROGRESSO</v>
      </c>
      <c r="O183" s="22" t="s">
        <v>333</v>
      </c>
      <c r="P183" s="22" t="s">
        <v>421</v>
      </c>
      <c r="Q183" s="20"/>
      <c r="R183" s="22" t="str">
        <f>IF(T183&lt;&gt;"",COUNTIF($S$5:S183,S183)&amp;"-"&amp;S183,"")</f>
        <v>2-ESCOLA MUNICIPAL JOAQUIM ARAUJO5º ano</v>
      </c>
      <c r="S183" s="22" t="str">
        <f t="shared" si="9"/>
        <v>ESCOLA MUNICIPAL JOAQUIM ARAUJO5º ano</v>
      </c>
      <c r="T183" s="52" t="s">
        <v>492</v>
      </c>
      <c r="U183" s="19" t="s">
        <v>217</v>
      </c>
      <c r="V183" s="54" t="s">
        <v>100</v>
      </c>
      <c r="W183" s="13" t="s">
        <v>385</v>
      </c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 t="s">
        <v>385</v>
      </c>
      <c r="AJ183" s="13"/>
    </row>
    <row r="184" spans="1:36" thickBot="1" x14ac:dyDescent="0.3">
      <c r="A184" s="13"/>
      <c r="B184" s="13"/>
      <c r="C184" s="13"/>
      <c r="D184"/>
      <c r="E184" s="13"/>
      <c r="F184" s="14"/>
      <c r="G184"/>
      <c r="H184"/>
      <c r="I184" s="13" t="s">
        <v>385</v>
      </c>
      <c r="J184" s="26" t="str">
        <f>IF(K184&lt;&gt;"",COUNTIF($K$5:K184,K184)&amp;"-"&amp;K184,"")</f>
        <v>1-MARIANÓPOLIS DO TOCANTINS</v>
      </c>
      <c r="K184" s="21" t="s">
        <v>326</v>
      </c>
      <c r="L184" s="21" t="s">
        <v>327</v>
      </c>
      <c r="M184" s="13" t="s">
        <v>385</v>
      </c>
      <c r="N184" s="26" t="str">
        <f>IF(O184&lt;&gt;"",COUNTIF($O$5:O184,O184)&amp;"-"&amp;O184,"")</f>
        <v>1-ESC MUL RECURSO</v>
      </c>
      <c r="O184" s="23" t="s">
        <v>336</v>
      </c>
      <c r="P184" s="22" t="s">
        <v>421</v>
      </c>
      <c r="Q184" s="20"/>
      <c r="R184" s="22" t="str">
        <f>IF(T184&lt;&gt;"",COUNTIF($S$5:S184,S184)&amp;"-"&amp;S184,"")</f>
        <v>3-ESCOLA MUNICIPAL JOAQUIM ARAUJO5º ano</v>
      </c>
      <c r="S184" s="22" t="str">
        <f t="shared" si="9"/>
        <v>ESCOLA MUNICIPAL JOAQUIM ARAUJO5º ano</v>
      </c>
      <c r="T184" s="52" t="s">
        <v>492</v>
      </c>
      <c r="U184" s="19" t="s">
        <v>217</v>
      </c>
      <c r="V184" s="54" t="s">
        <v>102</v>
      </c>
      <c r="W184" s="13" t="s">
        <v>385</v>
      </c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 t="s">
        <v>385</v>
      </c>
      <c r="AJ184" s="13"/>
    </row>
    <row r="185" spans="1:36" ht="27" thickBot="1" x14ac:dyDescent="0.3">
      <c r="A185" s="13"/>
      <c r="B185" s="13"/>
      <c r="C185" s="13"/>
      <c r="D185"/>
      <c r="E185" s="13"/>
      <c r="F185" s="14"/>
      <c r="G185"/>
      <c r="H185"/>
      <c r="I185" s="13" t="s">
        <v>385</v>
      </c>
      <c r="J185" s="26" t="str">
        <f>IF(K185&lt;&gt;"",COUNTIF($K$5:K185,K185)&amp;"-"&amp;K185,"")</f>
        <v>2-MARIANÓPOLIS DO TOCANTINS</v>
      </c>
      <c r="K185" s="21" t="s">
        <v>326</v>
      </c>
      <c r="L185" s="21" t="s">
        <v>328</v>
      </c>
      <c r="M185" s="13" t="s">
        <v>385</v>
      </c>
      <c r="N185" s="26" t="str">
        <f>IF(O185&lt;&gt;"",COUNTIF($O$5:O185,O185)&amp;"-"&amp;O185,"")</f>
        <v>1-CENTRO EDUCACIONAL ZEFERINO PEREIRA DA SILVA</v>
      </c>
      <c r="O185" s="22" t="s">
        <v>338</v>
      </c>
      <c r="P185" s="22" t="s">
        <v>421</v>
      </c>
      <c r="Q185" s="20"/>
      <c r="R185" s="22" t="str">
        <f>IF(T185&lt;&gt;"",COUNTIF($S$5:S185,S185)&amp;"-"&amp;S185,"")</f>
        <v>1-ESCOLA MUNICIPAL ELZA BARBOSA DE CARVALHO5º ano</v>
      </c>
      <c r="S185" s="22" t="str">
        <f t="shared" si="9"/>
        <v>ESCOLA MUNICIPAL ELZA BARBOSA DE CARVALHO5º ano</v>
      </c>
      <c r="T185" s="52" t="s">
        <v>261</v>
      </c>
      <c r="U185" s="19" t="s">
        <v>217</v>
      </c>
      <c r="V185" s="54" t="s">
        <v>87</v>
      </c>
      <c r="W185" s="13" t="s">
        <v>385</v>
      </c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 t="s">
        <v>385</v>
      </c>
      <c r="AJ185" s="13"/>
    </row>
    <row r="186" spans="1:36" thickBot="1" x14ac:dyDescent="0.3">
      <c r="A186" s="13"/>
      <c r="B186" s="13"/>
      <c r="C186" s="13"/>
      <c r="D186"/>
      <c r="E186" s="13"/>
      <c r="F186" s="14"/>
      <c r="G186"/>
      <c r="H186"/>
      <c r="I186" s="13" t="s">
        <v>385</v>
      </c>
      <c r="J186" s="26" t="str">
        <f>IF(K186&lt;&gt;"",COUNTIF($K$5:K186,K186)&amp;"-"&amp;K186,"")</f>
        <v>3-MARIANÓPOLIS DO TOCANTINS</v>
      </c>
      <c r="K186" s="21" t="s">
        <v>326</v>
      </c>
      <c r="L186" s="21" t="s">
        <v>415</v>
      </c>
      <c r="M186" s="13" t="s">
        <v>385</v>
      </c>
      <c r="N186" s="26" t="str">
        <f>IF(O186&lt;&gt;"",COUNTIF($O$5:O186,O186)&amp;"-"&amp;O186,"")</f>
        <v>1-ESCOLA MUNICIPAL MARIA JOSE ALVES MIRANDA</v>
      </c>
      <c r="O186" s="22" t="s">
        <v>341</v>
      </c>
      <c r="P186" s="22" t="s">
        <v>421</v>
      </c>
      <c r="Q186" s="20"/>
      <c r="R186" s="22" t="str">
        <f>IF(T186&lt;&gt;"",COUNTIF($S$5:S186,S186)&amp;"-"&amp;S186,"")</f>
        <v>1-ESC MUL DAMIANA5º ano</v>
      </c>
      <c r="S186" s="22" t="str">
        <f t="shared" si="9"/>
        <v>ESC MUL DAMIANA5º ano</v>
      </c>
      <c r="T186" s="52" t="s">
        <v>411</v>
      </c>
      <c r="U186" s="19" t="s">
        <v>217</v>
      </c>
      <c r="V186" s="54" t="s">
        <v>87</v>
      </c>
      <c r="W186" s="13" t="s">
        <v>385</v>
      </c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 t="s">
        <v>385</v>
      </c>
      <c r="AJ186" s="13"/>
    </row>
    <row r="187" spans="1:36" thickBot="1" x14ac:dyDescent="0.3">
      <c r="A187" s="13"/>
      <c r="B187" s="13"/>
      <c r="C187" s="13"/>
      <c r="D187"/>
      <c r="E187" s="13"/>
      <c r="F187" s="14"/>
      <c r="G187"/>
      <c r="H187"/>
      <c r="I187" s="13" t="s">
        <v>385</v>
      </c>
      <c r="J187" s="26" t="str">
        <f>IF(K187&lt;&gt;"",COUNTIF($K$5:K187,K187)&amp;"-"&amp;K187,"")</f>
        <v>4-MARIANÓPOLIS DO TOCANTINS</v>
      </c>
      <c r="K187" s="21" t="s">
        <v>326</v>
      </c>
      <c r="L187" s="21" t="s">
        <v>329</v>
      </c>
      <c r="M187" s="13" t="s">
        <v>385</v>
      </c>
      <c r="N187" s="26" t="str">
        <f>IF(O187&lt;&gt;"",COUNTIF($O$5:O187,O187)&amp;"-"&amp;O187,"")</f>
        <v>1-CENTRO ED RURAL BRIGADAS CHE GUEVARA</v>
      </c>
      <c r="O187" s="22" t="s">
        <v>344</v>
      </c>
      <c r="P187" s="22" t="s">
        <v>421</v>
      </c>
      <c r="Q187" s="20"/>
      <c r="R187" s="22" t="str">
        <f>IF(T187&lt;&gt;"",COUNTIF($S$5:S187,S187)&amp;"-"&amp;S187,"")</f>
        <v>1-ESC MUL LIMOEIRO5º ano</v>
      </c>
      <c r="S187" s="22" t="str">
        <f t="shared" si="9"/>
        <v>ESC MUL LIMOEIRO5º ano</v>
      </c>
      <c r="T187" s="52" t="s">
        <v>412</v>
      </c>
      <c r="U187" s="19" t="s">
        <v>217</v>
      </c>
      <c r="V187" s="54" t="s">
        <v>87</v>
      </c>
      <c r="W187" s="13" t="s">
        <v>385</v>
      </c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 t="s">
        <v>385</v>
      </c>
      <c r="AJ187" s="13"/>
    </row>
    <row r="188" spans="1:36" thickBot="1" x14ac:dyDescent="0.3">
      <c r="A188" s="13"/>
      <c r="B188" s="13"/>
      <c r="C188" s="13"/>
      <c r="D188"/>
      <c r="E188" s="13"/>
      <c r="F188" s="14"/>
      <c r="G188"/>
      <c r="H188"/>
      <c r="I188" s="13" t="s">
        <v>385</v>
      </c>
      <c r="J188" s="26" t="str">
        <f>IF(K188&lt;&gt;"",COUNTIF($K$5:K188,K188)&amp;"-"&amp;K188,"")</f>
        <v>1-CENTENÁRIO</v>
      </c>
      <c r="K188" s="21" t="s">
        <v>331</v>
      </c>
      <c r="L188" s="21" t="s">
        <v>332</v>
      </c>
      <c r="M188" s="13" t="s">
        <v>385</v>
      </c>
      <c r="N188" s="26" t="str">
        <f>IF(O188&lt;&gt;"",COUNTIF($O$5:O188,O188)&amp;"-"&amp;O188,"")</f>
        <v>1-ESC MUL ARCHCELINA PACINI VIEIRA</v>
      </c>
      <c r="O188" s="22" t="s">
        <v>346</v>
      </c>
      <c r="P188" s="22" t="s">
        <v>421</v>
      </c>
      <c r="Q188" s="20"/>
      <c r="R188" s="22" t="str">
        <f>IF(T188&lt;&gt;"",COUNTIF($S$5:S188,S188)&amp;"-"&amp;S188,"")</f>
        <v>1-ESC MUL THEZILDA SAMPAIO DE OLIVEIRA5º ano</v>
      </c>
      <c r="S188" s="22" t="str">
        <f t="shared" si="9"/>
        <v>ESC MUL THEZILDA SAMPAIO DE OLIVEIRA5º ano</v>
      </c>
      <c r="T188" s="52" t="s">
        <v>493</v>
      </c>
      <c r="U188" s="19" t="s">
        <v>217</v>
      </c>
      <c r="V188" s="54" t="s">
        <v>220</v>
      </c>
      <c r="W188" s="13" t="s">
        <v>385</v>
      </c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 t="s">
        <v>385</v>
      </c>
      <c r="AJ188" s="13"/>
    </row>
    <row r="189" spans="1:36" thickBot="1" x14ac:dyDescent="0.3">
      <c r="A189" s="13"/>
      <c r="B189" s="13"/>
      <c r="C189" s="13"/>
      <c r="D189"/>
      <c r="E189" s="13"/>
      <c r="F189" s="14"/>
      <c r="G189"/>
      <c r="H189"/>
      <c r="I189" s="13" t="s">
        <v>385</v>
      </c>
      <c r="J189" s="26" t="str">
        <f>IF(K189&lt;&gt;"",COUNTIF($K$5:K189,K189)&amp;"-"&amp;K189,"")</f>
        <v>2-CENTENÁRIO</v>
      </c>
      <c r="K189" s="21" t="s">
        <v>331</v>
      </c>
      <c r="L189" s="21" t="s">
        <v>333</v>
      </c>
      <c r="M189" s="13" t="s">
        <v>385</v>
      </c>
      <c r="N189" s="26" t="str">
        <f>IF(O189&lt;&gt;"",COUNTIF($O$5:O189,O189)&amp;"-"&amp;O189,"")</f>
        <v>1-ESC MUL JOSINA PEREIRA NUNES</v>
      </c>
      <c r="O189" s="22" t="s">
        <v>348</v>
      </c>
      <c r="P189" s="22" t="s">
        <v>421</v>
      </c>
      <c r="Q189" s="20"/>
      <c r="R189" s="22" t="str">
        <f>IF(T189&lt;&gt;"",COUNTIF($S$5:S189,S189)&amp;"-"&amp;S189,"")</f>
        <v>2-ESC MUL THEZILDA SAMPAIO DE OLIVEIRA5º ano</v>
      </c>
      <c r="S189" s="22" t="str">
        <f t="shared" si="9"/>
        <v>ESC MUL THEZILDA SAMPAIO DE OLIVEIRA5º ano</v>
      </c>
      <c r="T189" s="52" t="s">
        <v>493</v>
      </c>
      <c r="U189" s="19" t="s">
        <v>217</v>
      </c>
      <c r="V189" s="54" t="s">
        <v>494</v>
      </c>
      <c r="W189" s="13" t="s">
        <v>385</v>
      </c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 t="s">
        <v>385</v>
      </c>
      <c r="AJ189" s="13"/>
    </row>
    <row r="190" spans="1:36" ht="27" thickBot="1" x14ac:dyDescent="0.3">
      <c r="A190" s="13"/>
      <c r="B190" s="13"/>
      <c r="C190" s="13"/>
      <c r="D190"/>
      <c r="E190" s="13"/>
      <c r="F190" s="14"/>
      <c r="G190"/>
      <c r="H190"/>
      <c r="I190" s="13" t="s">
        <v>385</v>
      </c>
      <c r="J190" s="26" t="str">
        <f>IF(K190&lt;&gt;"",COUNTIF($K$5:K190,K190)&amp;"-"&amp;K190,"")</f>
        <v>1-ITACAJÁ</v>
      </c>
      <c r="K190" s="21" t="s">
        <v>334</v>
      </c>
      <c r="L190" s="21" t="s">
        <v>149</v>
      </c>
      <c r="M190" s="13" t="s">
        <v>385</v>
      </c>
      <c r="N190" s="26" t="str">
        <f>IF(O190&lt;&gt;"",COUNTIF($O$5:O190,O190)&amp;"-"&amp;O190,"")</f>
        <v>1-ESCOLA MUNICIPAL COMANDANTE SILVINO MASCARENHAS REIS</v>
      </c>
      <c r="O190" s="22" t="s">
        <v>350</v>
      </c>
      <c r="P190" s="22" t="s">
        <v>421</v>
      </c>
      <c r="Q190" s="20"/>
      <c r="R190" s="22" t="str">
        <f>IF(T190&lt;&gt;"",COUNTIF($S$5:S190,S190)&amp;"-"&amp;S190,"")</f>
        <v>1-ESC MUL RAIMUNDO CORDEIRO DE OLIVEIRA5º ano</v>
      </c>
      <c r="S190" s="22" t="str">
        <f t="shared" si="9"/>
        <v>ESC MUL RAIMUNDO CORDEIRO DE OLIVEIRA5º ano</v>
      </c>
      <c r="T190" s="52" t="s">
        <v>260</v>
      </c>
      <c r="U190" s="19" t="s">
        <v>217</v>
      </c>
      <c r="V190" s="54" t="s">
        <v>87</v>
      </c>
      <c r="W190" s="13" t="s">
        <v>385</v>
      </c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 t="s">
        <v>385</v>
      </c>
      <c r="AJ190" s="13"/>
    </row>
    <row r="191" spans="1:36" thickBot="1" x14ac:dyDescent="0.3">
      <c r="A191" s="13"/>
      <c r="B191" s="13"/>
      <c r="C191" s="13"/>
      <c r="D191"/>
      <c r="E191" s="13"/>
      <c r="F191" s="14"/>
      <c r="G191"/>
      <c r="H191"/>
      <c r="I191" s="13" t="s">
        <v>385</v>
      </c>
      <c r="J191" s="26" t="str">
        <f>IF(K191&lt;&gt;"",COUNTIF($K$5:K191,K191)&amp;"-"&amp;K191,"")</f>
        <v>1-RECURSOLÂNDIA</v>
      </c>
      <c r="K191" s="21" t="s">
        <v>335</v>
      </c>
      <c r="L191" s="21" t="s">
        <v>336</v>
      </c>
      <c r="M191" s="13" t="s">
        <v>385</v>
      </c>
      <c r="N191" s="26" t="str">
        <f>IF(O191&lt;&gt;"",COUNTIF($O$5:O191,O191)&amp;"-"&amp;O191,"")</f>
        <v>1-CENTRO EDUCACIONAL MUNICIPAL SABINO FERREIRA MEDEIRO</v>
      </c>
      <c r="O191" s="22" t="s">
        <v>352</v>
      </c>
      <c r="P191" s="22" t="s">
        <v>421</v>
      </c>
      <c r="Q191" s="20"/>
      <c r="R191" s="22" t="str">
        <f>IF(T191&lt;&gt;"",COUNTIF($S$5:S191,S191)&amp;"-"&amp;S191,"")</f>
        <v>1-ESCOLA MUNICIPAL MARIA GUEDES LIMA5º ano</v>
      </c>
      <c r="S191" s="22" t="str">
        <f t="shared" si="9"/>
        <v>ESCOLA MUNICIPAL MARIA GUEDES LIMA5º ano</v>
      </c>
      <c r="T191" s="52" t="s">
        <v>263</v>
      </c>
      <c r="U191" s="19" t="s">
        <v>217</v>
      </c>
      <c r="V191" s="54" t="s">
        <v>312</v>
      </c>
      <c r="W191" s="13" t="s">
        <v>385</v>
      </c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 t="s">
        <v>385</v>
      </c>
      <c r="AJ191" s="13"/>
    </row>
    <row r="192" spans="1:36" thickBot="1" x14ac:dyDescent="0.3">
      <c r="A192" s="13"/>
      <c r="B192" s="13"/>
      <c r="C192" s="13"/>
      <c r="D192"/>
      <c r="E192" s="13"/>
      <c r="F192" s="14"/>
      <c r="G192"/>
      <c r="H192"/>
      <c r="I192" s="13" t="s">
        <v>385</v>
      </c>
      <c r="J192" s="26" t="str">
        <f>IF(K192&lt;&gt;"",COUNTIF($K$5:K192,K192)&amp;"-"&amp;K192,"")</f>
        <v>1-SANTA MARIA DO TOCANTINS</v>
      </c>
      <c r="K192" s="21" t="s">
        <v>337</v>
      </c>
      <c r="L192" s="21" t="s">
        <v>338</v>
      </c>
      <c r="M192" s="13" t="s">
        <v>385</v>
      </c>
      <c r="N192" s="26" t="str">
        <f>IF(O192&lt;&gt;"",COUNTIF($O$5:O192,O192)&amp;"-"&amp;O192,"")</f>
        <v>1-ESCOLA MUNICIPAL PEDRO RODRIGUES NETO</v>
      </c>
      <c r="O192" s="22" t="s">
        <v>354</v>
      </c>
      <c r="P192" s="22" t="s">
        <v>421</v>
      </c>
      <c r="Q192" s="20"/>
      <c r="R192" s="22" t="str">
        <f>IF(T192&lt;&gt;"",COUNTIF($S$5:S192,S192)&amp;"-"&amp;S192,"")</f>
        <v>1-ESC MUL FAZ DO MEIO5º ano</v>
      </c>
      <c r="S192" s="22" t="str">
        <f t="shared" si="9"/>
        <v>ESC MUL FAZ DO MEIO5º ano</v>
      </c>
      <c r="T192" s="52" t="s">
        <v>495</v>
      </c>
      <c r="U192" s="19" t="s">
        <v>217</v>
      </c>
      <c r="V192" s="54" t="s">
        <v>87</v>
      </c>
      <c r="W192" s="13" t="s">
        <v>385</v>
      </c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 t="s">
        <v>385</v>
      </c>
      <c r="AJ192" s="13"/>
    </row>
    <row r="193" spans="1:36" thickBot="1" x14ac:dyDescent="0.3">
      <c r="A193" s="13"/>
      <c r="B193" s="13"/>
      <c r="C193" s="13"/>
      <c r="D193"/>
      <c r="E193" s="13"/>
      <c r="F193" s="14"/>
      <c r="G193"/>
      <c r="H193"/>
      <c r="I193" s="13" t="s">
        <v>385</v>
      </c>
      <c r="J193" s="26" t="str">
        <f>IF(K193&lt;&gt;"",COUNTIF($K$5:K193,K193)&amp;"-"&amp;K193,"")</f>
        <v>1-TUPIRAMA</v>
      </c>
      <c r="K193" s="21" t="s">
        <v>340</v>
      </c>
      <c r="L193" s="21" t="s">
        <v>341</v>
      </c>
      <c r="M193" s="13" t="s">
        <v>385</v>
      </c>
      <c r="N193" s="26" t="str">
        <f>IF(O193&lt;&gt;"",COUNTIF($O$5:O193,O193)&amp;"-"&amp;O193,"")</f>
        <v>1-ESCOLA MUNICIPAL TIA MIRETA</v>
      </c>
      <c r="O193" s="22" t="s">
        <v>355</v>
      </c>
      <c r="P193" s="22" t="s">
        <v>421</v>
      </c>
      <c r="Q193" s="20"/>
      <c r="R193" s="22" t="str">
        <f>IF(T193&lt;&gt;"",COUNTIF($S$5:S193,S193)&amp;"-"&amp;S193,"")</f>
        <v>1-ESCOLA MUNICIPAL SANTO ANTONIO5º ano</v>
      </c>
      <c r="S193" s="22" t="str">
        <f t="shared" si="9"/>
        <v>ESCOLA MUNICIPAL SANTO ANTONIO5º ano</v>
      </c>
      <c r="T193" s="52" t="s">
        <v>496</v>
      </c>
      <c r="U193" s="19" t="s">
        <v>217</v>
      </c>
      <c r="V193" s="54" t="s">
        <v>87</v>
      </c>
      <c r="W193" s="13" t="s">
        <v>385</v>
      </c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 t="s">
        <v>385</v>
      </c>
      <c r="AJ193" s="13"/>
    </row>
    <row r="194" spans="1:36" thickBot="1" x14ac:dyDescent="0.3">
      <c r="A194" s="13"/>
      <c r="B194" s="13"/>
      <c r="C194" s="13"/>
      <c r="D194"/>
      <c r="E194" s="13"/>
      <c r="F194" s="14"/>
      <c r="G194"/>
      <c r="H194"/>
      <c r="I194" s="13" t="s">
        <v>385</v>
      </c>
      <c r="J194" s="26" t="str">
        <f>IF(K194&lt;&gt;"",COUNTIF($K$5:K194,K194)&amp;"-"&amp;K194,"")</f>
        <v>1-MONTE DO CARMO</v>
      </c>
      <c r="K194" s="21" t="s">
        <v>343</v>
      </c>
      <c r="L194" s="21" t="s">
        <v>344</v>
      </c>
      <c r="M194" s="13" t="s">
        <v>385</v>
      </c>
      <c r="N194" s="26" t="str">
        <f>IF(O194&lt;&gt;"",COUNTIF($O$5:O194,O194)&amp;"-"&amp;O194,"")</f>
        <v>1-ESC MUL ANTONIO JOSE R FILHO</v>
      </c>
      <c r="O194" s="22" t="s">
        <v>357</v>
      </c>
      <c r="P194" s="22" t="s">
        <v>421</v>
      </c>
      <c r="Q194" s="20"/>
      <c r="R194" s="22" t="str">
        <f>IF(T194&lt;&gt;"",COUNTIF($S$5:S194,S194)&amp;"-"&amp;S194,"")</f>
        <v>2-ESCOLA MUNICIPAL SANTO ANTONIO5º ano</v>
      </c>
      <c r="S194" s="22" t="str">
        <f t="shared" si="9"/>
        <v>ESCOLA MUNICIPAL SANTO ANTONIO5º ano</v>
      </c>
      <c r="T194" s="52" t="s">
        <v>496</v>
      </c>
      <c r="U194" s="19" t="s">
        <v>217</v>
      </c>
      <c r="V194" s="54" t="s">
        <v>100</v>
      </c>
      <c r="W194" s="13" t="s">
        <v>385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 t="s">
        <v>385</v>
      </c>
      <c r="AJ194" s="13"/>
    </row>
    <row r="195" spans="1:36" thickBot="1" x14ac:dyDescent="0.3">
      <c r="A195" s="13"/>
      <c r="B195" s="13"/>
      <c r="C195" s="13"/>
      <c r="D195"/>
      <c r="E195" s="13"/>
      <c r="F195" s="14"/>
      <c r="G195"/>
      <c r="H195"/>
      <c r="I195" s="13" t="s">
        <v>385</v>
      </c>
      <c r="J195" s="26" t="str">
        <f>IF(K195&lt;&gt;"",COUNTIF($K$5:K195,K195)&amp;"-"&amp;K195,"")</f>
        <v>1-NATIVIDADE</v>
      </c>
      <c r="K195" s="21" t="s">
        <v>345</v>
      </c>
      <c r="L195" s="21" t="s">
        <v>346</v>
      </c>
      <c r="M195" s="13" t="s">
        <v>385</v>
      </c>
      <c r="N195" s="26" t="str">
        <f>IF(O195&lt;&gt;"",COUNTIF($O$5:O195,O195)&amp;"-"&amp;O195,"")</f>
        <v>1-ESCOLA MUNICIPAL DEGRAUS DO SABER</v>
      </c>
      <c r="O195" s="22" t="s">
        <v>358</v>
      </c>
      <c r="P195" s="22" t="s">
        <v>421</v>
      </c>
      <c r="Q195" s="20"/>
      <c r="R195" s="22" t="str">
        <f>IF(T195&lt;&gt;"",COUNTIF($S$5:S195,S195)&amp;"-"&amp;S195,"")</f>
        <v>3-ESCOLA MUNICIPAL SANTO ANTONIO5º ano</v>
      </c>
      <c r="S195" s="22" t="str">
        <f t="shared" si="9"/>
        <v>ESCOLA MUNICIPAL SANTO ANTONIO5º ano</v>
      </c>
      <c r="T195" s="52" t="s">
        <v>496</v>
      </c>
      <c r="U195" s="19" t="s">
        <v>217</v>
      </c>
      <c r="V195" s="54" t="s">
        <v>102</v>
      </c>
      <c r="W195" s="13" t="s">
        <v>385</v>
      </c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 t="s">
        <v>385</v>
      </c>
      <c r="AJ195" s="13"/>
    </row>
    <row r="196" spans="1:36" thickBot="1" x14ac:dyDescent="0.3">
      <c r="A196" s="13"/>
      <c r="B196" s="13"/>
      <c r="C196" s="13"/>
      <c r="D196"/>
      <c r="E196" s="13"/>
      <c r="F196" s="14"/>
      <c r="G196"/>
      <c r="H196"/>
      <c r="I196" s="13" t="s">
        <v>385</v>
      </c>
      <c r="J196" s="26" t="str">
        <f>IF(K196&lt;&gt;"",COUNTIF($K$5:K196,K196)&amp;"-"&amp;K196,"")</f>
        <v>2-NATIVIDADE</v>
      </c>
      <c r="K196" s="21" t="s">
        <v>345</v>
      </c>
      <c r="L196" s="21" t="s">
        <v>348</v>
      </c>
      <c r="M196" s="13" t="s">
        <v>385</v>
      </c>
      <c r="N196" s="26" t="str">
        <f>IF(O196&lt;&gt;"",COUNTIF($O$5:O196,O196)&amp;"-"&amp;O196,"")</f>
        <v>1-ESCOLA MUL RUI BARBOSA</v>
      </c>
      <c r="O196" s="22" t="s">
        <v>361</v>
      </c>
      <c r="P196" s="22" t="s">
        <v>421</v>
      </c>
      <c r="Q196" s="20"/>
      <c r="R196" s="22" t="str">
        <f>IF(T196&lt;&gt;"",COUNTIF($S$5:S196,S196)&amp;"-"&amp;S196,"")</f>
        <v>1-ESCOLA MUNICIPAL IZABEL COSTA5º ano</v>
      </c>
      <c r="S196" s="22" t="str">
        <f t="shared" si="9"/>
        <v>ESCOLA MUNICIPAL IZABEL COSTA5º ano</v>
      </c>
      <c r="T196" s="52" t="s">
        <v>410</v>
      </c>
      <c r="U196" s="19" t="s">
        <v>217</v>
      </c>
      <c r="V196" s="54" t="s">
        <v>497</v>
      </c>
      <c r="W196" s="13" t="s">
        <v>385</v>
      </c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 t="s">
        <v>385</v>
      </c>
      <c r="AJ196" s="13"/>
    </row>
    <row r="197" spans="1:36" thickBot="1" x14ac:dyDescent="0.3">
      <c r="A197" s="13"/>
      <c r="B197" s="13"/>
      <c r="C197" s="13"/>
      <c r="D197"/>
      <c r="E197" s="13"/>
      <c r="F197" s="14"/>
      <c r="G197"/>
      <c r="H197"/>
      <c r="I197" s="13" t="s">
        <v>385</v>
      </c>
      <c r="J197" s="26" t="str">
        <f>IF(K197&lt;&gt;"",COUNTIF($K$5:K197,K197)&amp;"-"&amp;K197,"")</f>
        <v>1-OLIVEIRA DE FÁTIMA</v>
      </c>
      <c r="K197" s="21" t="s">
        <v>349</v>
      </c>
      <c r="L197" s="21" t="s">
        <v>350</v>
      </c>
      <c r="M197" s="13" t="s">
        <v>385</v>
      </c>
      <c r="N197" s="26" t="str">
        <f>IF(O197&lt;&gt;"",COUNTIF($O$5:O197,O197)&amp;"-"&amp;O197,"")</f>
        <v>1-ESC MUL STO ANTONIO DA CACHOEIRA</v>
      </c>
      <c r="O197" s="22" t="s">
        <v>363</v>
      </c>
      <c r="P197" s="22" t="s">
        <v>421</v>
      </c>
      <c r="Q197" s="20"/>
      <c r="R197" s="22" t="str">
        <f>IF(T197&lt;&gt;"",COUNTIF($S$5:S197,S197)&amp;"-"&amp;S197,"")</f>
        <v>2-ESCOLA MUNICIPAL MARIA GUEDES LIMA5º ano</v>
      </c>
      <c r="S197" s="22" t="str">
        <f t="shared" si="9"/>
        <v>ESCOLA MUNICIPAL MARIA GUEDES LIMA5º ano</v>
      </c>
      <c r="T197" s="52" t="s">
        <v>263</v>
      </c>
      <c r="U197" s="19" t="s">
        <v>217</v>
      </c>
      <c r="V197" s="54">
        <v>5202</v>
      </c>
      <c r="W197" s="13" t="s">
        <v>385</v>
      </c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 t="s">
        <v>385</v>
      </c>
      <c r="AJ197" s="13"/>
    </row>
    <row r="198" spans="1:36" thickBot="1" x14ac:dyDescent="0.3">
      <c r="A198" s="13"/>
      <c r="B198" s="13"/>
      <c r="C198" s="13"/>
      <c r="D198"/>
      <c r="E198" s="13"/>
      <c r="F198" s="14"/>
      <c r="G198"/>
      <c r="H198"/>
      <c r="I198" s="13" t="s">
        <v>385</v>
      </c>
      <c r="J198" s="26" t="str">
        <f>IF(K198&lt;&gt;"",COUNTIF($K$5:K198,K198)&amp;"-"&amp;K198,"")</f>
        <v>1-PONTE ALTA DO TOCANTINS</v>
      </c>
      <c r="K198" s="21" t="s">
        <v>351</v>
      </c>
      <c r="L198" s="21" t="s">
        <v>352</v>
      </c>
      <c r="M198" s="13" t="s">
        <v>385</v>
      </c>
      <c r="N198" s="26" t="str">
        <f>IF(O198&lt;&gt;"",COUNTIF($O$5:O198,O198)&amp;"-"&amp;O198,"")</f>
        <v>1-ESCOLA MUNICIPAL E CRECHE JARDIM BEIJA FLOR</v>
      </c>
      <c r="O198" s="22" t="s">
        <v>365</v>
      </c>
      <c r="P198" s="22" t="s">
        <v>421</v>
      </c>
      <c r="Q198" s="20"/>
      <c r="R198" s="22" t="str">
        <f>IF(T198&lt;&gt;"",COUNTIF($S$5:S198,S198)&amp;"-"&amp;S198,"")</f>
        <v>2-ESCOLA MUNICIPAL IZABEL COSTA5º ano</v>
      </c>
      <c r="S198" s="22" t="str">
        <f t="shared" ref="S198:S261" si="10">T198&amp;U198</f>
        <v>ESCOLA MUNICIPAL IZABEL COSTA5º ano</v>
      </c>
      <c r="T198" s="52" t="s">
        <v>410</v>
      </c>
      <c r="U198" s="19" t="s">
        <v>217</v>
      </c>
      <c r="V198" s="54" t="s">
        <v>498</v>
      </c>
      <c r="W198" s="13" t="s">
        <v>385</v>
      </c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 t="s">
        <v>385</v>
      </c>
      <c r="AJ198" s="13"/>
    </row>
    <row r="199" spans="1:36" thickBot="1" x14ac:dyDescent="0.3">
      <c r="A199" s="13"/>
      <c r="B199" s="13"/>
      <c r="C199" s="13"/>
      <c r="D199"/>
      <c r="E199" s="13"/>
      <c r="F199" s="14"/>
      <c r="G199"/>
      <c r="H199"/>
      <c r="I199" s="13" t="s">
        <v>385</v>
      </c>
      <c r="J199" s="26" t="str">
        <f>IF(K199&lt;&gt;"",COUNTIF($K$5:K199,K199)&amp;"-"&amp;K199,"")</f>
        <v>1-SANTA ROSA DO TOCANTINS</v>
      </c>
      <c r="K199" s="21" t="s">
        <v>353</v>
      </c>
      <c r="L199" s="21" t="s">
        <v>354</v>
      </c>
      <c r="M199" s="13" t="s">
        <v>385</v>
      </c>
      <c r="N199" s="26" t="str">
        <f>IF(O199&lt;&gt;"",COUNTIF($O$5:O199,O199)&amp;"-"&amp;O199,"")</f>
        <v>1-ESC MUL 21 DE ABRIL</v>
      </c>
      <c r="O199" s="22" t="s">
        <v>367</v>
      </c>
      <c r="P199" s="22" t="s">
        <v>421</v>
      </c>
      <c r="Q199" s="20"/>
      <c r="R199" s="22" t="str">
        <f>IF(T199&lt;&gt;"",COUNTIF($S$5:S199,S199)&amp;"-"&amp;S199,"")</f>
        <v>3-ESCOLA MUNICIPAL IZABEL COSTA5º ano</v>
      </c>
      <c r="S199" s="22" t="str">
        <f t="shared" si="10"/>
        <v>ESCOLA MUNICIPAL IZABEL COSTA5º ano</v>
      </c>
      <c r="T199" s="52" t="s">
        <v>410</v>
      </c>
      <c r="U199" s="19" t="s">
        <v>217</v>
      </c>
      <c r="V199" s="54" t="s">
        <v>499</v>
      </c>
      <c r="W199" s="13" t="s">
        <v>385</v>
      </c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 t="s">
        <v>385</v>
      </c>
      <c r="AJ199" s="13"/>
    </row>
    <row r="200" spans="1:36" ht="27" thickBot="1" x14ac:dyDescent="0.3">
      <c r="A200" s="13"/>
      <c r="B200" s="13"/>
      <c r="C200" s="13"/>
      <c r="D200"/>
      <c r="E200" s="13"/>
      <c r="F200" s="14"/>
      <c r="G200"/>
      <c r="H200"/>
      <c r="I200" s="13" t="s">
        <v>385</v>
      </c>
      <c r="J200" s="26" t="str">
        <f>IF(K200&lt;&gt;"",COUNTIF($K$5:K200,K200)&amp;"-"&amp;K200,"")</f>
        <v>2-SANTA ROSA DO TOCANTINS</v>
      </c>
      <c r="K200" s="21" t="s">
        <v>353</v>
      </c>
      <c r="L200" s="21" t="s">
        <v>355</v>
      </c>
      <c r="M200" s="13" t="s">
        <v>385</v>
      </c>
      <c r="N200" s="26" t="str">
        <f>IF(O200&lt;&gt;"",COUNTIF($O$5:O200,O200)&amp;"-"&amp;O200,"")</f>
        <v>1-ESC MUL MARIANO MORAIS</v>
      </c>
      <c r="O200" s="22" t="s">
        <v>368</v>
      </c>
      <c r="P200" s="22" t="s">
        <v>421</v>
      </c>
      <c r="Q200" s="20"/>
      <c r="R200" s="22" t="str">
        <f>IF(T200&lt;&gt;"",COUNTIF($S$5:S200,S200)&amp;"-"&amp;S200,"")</f>
        <v>1-CENTRO EDUCACIONAL MUNICIPAL LAURA DO CARMO5º ano</v>
      </c>
      <c r="S200" s="22" t="str">
        <f t="shared" si="10"/>
        <v>CENTRO EDUCACIONAL MUNICIPAL LAURA DO CARMO5º ano</v>
      </c>
      <c r="T200" s="52" t="s">
        <v>500</v>
      </c>
      <c r="U200" s="19" t="s">
        <v>217</v>
      </c>
      <c r="V200" s="54" t="s">
        <v>313</v>
      </c>
      <c r="W200" s="13" t="s">
        <v>385</v>
      </c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 t="s">
        <v>385</v>
      </c>
      <c r="AJ200" s="13"/>
    </row>
    <row r="201" spans="1:36" thickBot="1" x14ac:dyDescent="0.3">
      <c r="A201" s="13"/>
      <c r="B201" s="13"/>
      <c r="C201" s="13"/>
      <c r="D201"/>
      <c r="E201" s="13"/>
      <c r="F201" s="14"/>
      <c r="G201"/>
      <c r="H201"/>
      <c r="I201" s="13" t="s">
        <v>385</v>
      </c>
      <c r="J201" s="26" t="str">
        <f>IF(K201&lt;&gt;"",COUNTIF($K$5:K201,K201)&amp;"-"&amp;K201,"")</f>
        <v>1-AGUIARNÓPOLIS</v>
      </c>
      <c r="K201" s="21" t="s">
        <v>356</v>
      </c>
      <c r="L201" s="21" t="s">
        <v>357</v>
      </c>
      <c r="M201" s="13" t="s">
        <v>385</v>
      </c>
      <c r="N201" s="26" t="str">
        <f>IF(O201&lt;&gt;"",COUNTIF($O$5:O201,O201)&amp;"-"&amp;O201,"")</f>
        <v>1-ESC MUL STO ANTONIO</v>
      </c>
      <c r="O201" s="22" t="s">
        <v>369</v>
      </c>
      <c r="P201" s="22" t="s">
        <v>421</v>
      </c>
      <c r="Q201" s="20"/>
      <c r="R201" s="22" t="str">
        <f>IF(T201&lt;&gt;"",COUNTIF($S$5:S201,S201)&amp;"-"&amp;S201,"")</f>
        <v>1-ESC MUL AMERICO DIAS DOS SANTOS5º ano</v>
      </c>
      <c r="S201" s="22" t="str">
        <f t="shared" si="10"/>
        <v>ESC MUL AMERICO DIAS DOS SANTOS5º ano</v>
      </c>
      <c r="T201" s="52" t="s">
        <v>501</v>
      </c>
      <c r="U201" s="19" t="s">
        <v>217</v>
      </c>
      <c r="V201" s="54" t="s">
        <v>87</v>
      </c>
      <c r="W201" s="13" t="s">
        <v>385</v>
      </c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 t="s">
        <v>385</v>
      </c>
      <c r="AJ201" s="13"/>
    </row>
    <row r="202" spans="1:36" thickBot="1" x14ac:dyDescent="0.3">
      <c r="A202" s="13"/>
      <c r="B202" s="13"/>
      <c r="C202" s="13"/>
      <c r="D202"/>
      <c r="E202" s="13"/>
      <c r="F202" s="14"/>
      <c r="G202"/>
      <c r="H202"/>
      <c r="I202" s="13" t="s">
        <v>385</v>
      </c>
      <c r="J202" s="26" t="str">
        <f>IF(K202&lt;&gt;"",COUNTIF($K$5:K202,K202)&amp;"-"&amp;K202,"")</f>
        <v>2-AGUIARNÓPOLIS</v>
      </c>
      <c r="K202" s="21" t="s">
        <v>356</v>
      </c>
      <c r="L202" s="21" t="s">
        <v>358</v>
      </c>
      <c r="M202" s="13" t="s">
        <v>385</v>
      </c>
      <c r="N202" s="26" t="str">
        <f>IF(O202&lt;&gt;"",COUNTIF($O$5:O202,O202)&amp;"-"&amp;O202,"")</f>
        <v>1-ESC MUL PADRE JOSIMO</v>
      </c>
      <c r="O202" s="22" t="s">
        <v>94</v>
      </c>
      <c r="P202" s="22" t="s">
        <v>421</v>
      </c>
      <c r="Q202" s="20"/>
      <c r="R202" s="22" t="str">
        <f>IF(T202&lt;&gt;"",COUNTIF($S$5:S202,S202)&amp;"-"&amp;S202,"")</f>
        <v>1-ESC MUN JUVENCIA URCINO DE SANTANA5º ano</v>
      </c>
      <c r="S202" s="22" t="str">
        <f t="shared" si="10"/>
        <v>ESC MUN JUVENCIA URCINO DE SANTANA5º ano</v>
      </c>
      <c r="T202" s="52" t="s">
        <v>438</v>
      </c>
      <c r="U202" s="19" t="s">
        <v>217</v>
      </c>
      <c r="V202" s="54" t="s">
        <v>312</v>
      </c>
      <c r="W202" s="13" t="s">
        <v>385</v>
      </c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 t="s">
        <v>385</v>
      </c>
      <c r="AJ202" s="13"/>
    </row>
    <row r="203" spans="1:36" ht="27" thickBot="1" x14ac:dyDescent="0.3">
      <c r="A203" s="13"/>
      <c r="B203" s="13"/>
      <c r="C203" s="13"/>
      <c r="D203"/>
      <c r="E203" s="13"/>
      <c r="F203" s="14"/>
      <c r="G203"/>
      <c r="H203"/>
      <c r="I203" s="13" t="s">
        <v>385</v>
      </c>
      <c r="J203" s="26" t="str">
        <f>IF(K203&lt;&gt;"",COUNTIF($K$5:K203,K203)&amp;"-"&amp;K203,"")</f>
        <v>1-CACHOEIRINHA</v>
      </c>
      <c r="K203" s="21" t="s">
        <v>360</v>
      </c>
      <c r="L203" s="21" t="s">
        <v>361</v>
      </c>
      <c r="M203" s="13" t="s">
        <v>385</v>
      </c>
      <c r="N203" s="26" t="str">
        <f>IF(O203&lt;&gt;"",COUNTIF($O$5:O203,O203)&amp;"-"&amp;O203,"")</f>
        <v>1-ESC MUL TIA LILA</v>
      </c>
      <c r="O203" s="22" t="s">
        <v>370</v>
      </c>
      <c r="P203" s="22" t="s">
        <v>421</v>
      </c>
      <c r="Q203" s="20"/>
      <c r="R203" s="22" t="str">
        <f>IF(T203&lt;&gt;"",COUNTIF($S$5:S203,S203)&amp;"-"&amp;S203,"")</f>
        <v>2-ESC MUL RAIMUNDO CORDEIRO DE OLIVEIRA5º ano</v>
      </c>
      <c r="S203" s="22" t="str">
        <f t="shared" si="10"/>
        <v>ESC MUL RAIMUNDO CORDEIRO DE OLIVEIRA5º ano</v>
      </c>
      <c r="T203" s="52" t="s">
        <v>260</v>
      </c>
      <c r="U203" s="19" t="s">
        <v>217</v>
      </c>
      <c r="V203" s="54" t="s">
        <v>100</v>
      </c>
      <c r="W203" s="13" t="s">
        <v>385</v>
      </c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 t="s">
        <v>385</v>
      </c>
      <c r="AJ203" s="13"/>
    </row>
    <row r="204" spans="1:36" thickBot="1" x14ac:dyDescent="0.3">
      <c r="A204" s="13"/>
      <c r="B204" s="13"/>
      <c r="C204" s="13"/>
      <c r="D204"/>
      <c r="E204" s="13"/>
      <c r="F204" s="14"/>
      <c r="G204"/>
      <c r="H204"/>
      <c r="I204" s="13" t="s">
        <v>385</v>
      </c>
      <c r="J204" s="26" t="str">
        <f>IF(K204&lt;&gt;"",COUNTIF($K$5:K204,K204)&amp;"-"&amp;K204,"")</f>
        <v>2-CACHOEIRINHA</v>
      </c>
      <c r="K204" s="21" t="s">
        <v>360</v>
      </c>
      <c r="L204" s="21" t="s">
        <v>178</v>
      </c>
      <c r="M204" s="13" t="s">
        <v>385</v>
      </c>
      <c r="N204" s="26" t="str">
        <f>IF(O204&lt;&gt;"",COUNTIF($O$5:O204,O204)&amp;"-"&amp;O204,"")</f>
        <v>1-ESCOLA MUNICIPAL ISABEL SANTANA DE FREITAS</v>
      </c>
      <c r="O204" s="22" t="s">
        <v>416</v>
      </c>
      <c r="P204" s="22" t="s">
        <v>421</v>
      </c>
      <c r="Q204" s="20"/>
      <c r="R204" s="22" t="str">
        <f>IF(T204&lt;&gt;"",COUNTIF($S$5:S204,S204)&amp;"-"&amp;S204,"")</f>
        <v>1-ESC MUN JOSE DE ALMEIDA5º ano</v>
      </c>
      <c r="S204" s="22" t="str">
        <f t="shared" si="10"/>
        <v>ESC MUN JOSE DE ALMEIDA5º ano</v>
      </c>
      <c r="T204" s="52" t="s">
        <v>440</v>
      </c>
      <c r="U204" s="19" t="s">
        <v>217</v>
      </c>
      <c r="V204" s="54" t="s">
        <v>312</v>
      </c>
      <c r="W204" s="13" t="s">
        <v>385</v>
      </c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 t="s">
        <v>385</v>
      </c>
      <c r="AJ204" s="13"/>
    </row>
    <row r="205" spans="1:36" thickBot="1" x14ac:dyDescent="0.3">
      <c r="A205" s="13"/>
      <c r="B205" s="13"/>
      <c r="C205" s="13"/>
      <c r="D205"/>
      <c r="E205" s="13"/>
      <c r="F205" s="14"/>
      <c r="G205"/>
      <c r="H205"/>
      <c r="I205" s="13" t="s">
        <v>385</v>
      </c>
      <c r="J205" s="26" t="str">
        <f>IF(K205&lt;&gt;"",COUNTIF($K$5:K205,K205)&amp;"-"&amp;K205,"")</f>
        <v>1-ITAGUATINS</v>
      </c>
      <c r="K205" s="21" t="s">
        <v>362</v>
      </c>
      <c r="L205" s="21" t="s">
        <v>363</v>
      </c>
      <c r="M205" s="13" t="s">
        <v>385</v>
      </c>
      <c r="N205" s="26" t="str">
        <f>IF(O205&lt;&gt;"",COUNTIF($O$5:O205,O205)&amp;"-"&amp;O205,"")</f>
        <v>1-ESCOLA MUNICIPAL SAO PEDRO</v>
      </c>
      <c r="O205" s="22" t="s">
        <v>372</v>
      </c>
      <c r="P205" s="22" t="s">
        <v>421</v>
      </c>
      <c r="Q205" s="20"/>
      <c r="R205" s="22" t="str">
        <f>IF(T205&lt;&gt;"",COUNTIF($S$5:S205,S205)&amp;"-"&amp;S205,"")</f>
        <v>2-ESC MUN JOSE DE ALMEIDA5º ano</v>
      </c>
      <c r="S205" s="22" t="str">
        <f t="shared" si="10"/>
        <v>ESC MUN JOSE DE ALMEIDA5º ano</v>
      </c>
      <c r="T205" s="52" t="s">
        <v>440</v>
      </c>
      <c r="U205" s="19" t="s">
        <v>217</v>
      </c>
      <c r="V205" s="54" t="s">
        <v>313</v>
      </c>
      <c r="W205" s="13" t="s">
        <v>385</v>
      </c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 t="s">
        <v>385</v>
      </c>
      <c r="AJ205" s="13"/>
    </row>
    <row r="206" spans="1:36" thickBot="1" x14ac:dyDescent="0.3">
      <c r="A206" s="13"/>
      <c r="B206" s="13"/>
      <c r="C206" s="13"/>
      <c r="D206"/>
      <c r="E206" s="13"/>
      <c r="F206" s="14"/>
      <c r="G206"/>
      <c r="H206"/>
      <c r="I206" s="13" t="s">
        <v>385</v>
      </c>
      <c r="J206" s="26" t="str">
        <f>IF(K206&lt;&gt;"",COUNTIF($K$5:K206,K206)&amp;"-"&amp;K206,"")</f>
        <v>1-LUZINÓPOLIS</v>
      </c>
      <c r="K206" s="21" t="s">
        <v>364</v>
      </c>
      <c r="L206" s="21" t="s">
        <v>365</v>
      </c>
      <c r="M206" s="13" t="s">
        <v>385</v>
      </c>
      <c r="N206" s="26" t="str">
        <f>IF(O206&lt;&gt;"",COUNTIF($O$5:O206,O206)&amp;"-"&amp;O206,"")</f>
        <v>2-ESCOLA MUNICIPAL BENJAMIM DE SOUSA PARENTE</v>
      </c>
      <c r="O206" s="22" t="s">
        <v>111</v>
      </c>
      <c r="P206" s="22" t="s">
        <v>429</v>
      </c>
      <c r="Q206" s="20"/>
      <c r="R206" s="22" t="str">
        <f>IF(T206&lt;&gt;"",COUNTIF($S$5:S206,S206)&amp;"-"&amp;S206,"")</f>
        <v>1-ESCOLA MUNICIPAL CONTAGEM5º ano</v>
      </c>
      <c r="S206" s="22" t="str">
        <f t="shared" si="10"/>
        <v>ESCOLA MUNICIPAL CONTAGEM5º ano</v>
      </c>
      <c r="T206" s="52" t="s">
        <v>502</v>
      </c>
      <c r="U206" s="19" t="s">
        <v>217</v>
      </c>
      <c r="V206" s="54" t="s">
        <v>87</v>
      </c>
      <c r="W206" s="13" t="s">
        <v>385</v>
      </c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 t="s">
        <v>385</v>
      </c>
      <c r="AJ206" s="13"/>
    </row>
    <row r="207" spans="1:36" thickBot="1" x14ac:dyDescent="0.3">
      <c r="A207" s="13"/>
      <c r="B207" s="13"/>
      <c r="C207" s="13"/>
      <c r="D207"/>
      <c r="E207" s="13"/>
      <c r="F207" s="14"/>
      <c r="G207"/>
      <c r="H207"/>
      <c r="I207" s="13" t="s">
        <v>385</v>
      </c>
      <c r="J207" s="26" t="str">
        <f>IF(K207&lt;&gt;"",COUNTIF($K$5:K207,K207)&amp;"-"&amp;K207,"")</f>
        <v>1-NAZARÉ</v>
      </c>
      <c r="K207" s="21" t="s">
        <v>366</v>
      </c>
      <c r="L207" s="21" t="s">
        <v>367</v>
      </c>
      <c r="M207" s="13" t="s">
        <v>385</v>
      </c>
      <c r="N207" s="26" t="str">
        <f>IF(O207&lt;&gt;"",COUNTIF($O$5:O207,O207)&amp;"-"&amp;O207,"")</f>
        <v>2-ESCOLA MUNICIPAL SANTA PAZ</v>
      </c>
      <c r="O207" s="22" t="s">
        <v>115</v>
      </c>
      <c r="P207" s="22" t="s">
        <v>429</v>
      </c>
      <c r="Q207" s="20"/>
      <c r="R207" s="22" t="str">
        <f>IF(T207&lt;&gt;"",COUNTIF($S$5:S207,S207)&amp;"-"&amp;S207,"")</f>
        <v>1-ESCOLA MUNICIPAL SANTA LUZIA5º ano</v>
      </c>
      <c r="S207" s="22" t="str">
        <f t="shared" si="10"/>
        <v>ESCOLA MUNICIPAL SANTA LUZIA5º ano</v>
      </c>
      <c r="T207" s="52" t="s">
        <v>231</v>
      </c>
      <c r="U207" s="19" t="s">
        <v>217</v>
      </c>
      <c r="V207" s="54" t="s">
        <v>87</v>
      </c>
      <c r="W207" s="13" t="s">
        <v>385</v>
      </c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 t="s">
        <v>385</v>
      </c>
      <c r="AJ207" s="13"/>
    </row>
    <row r="208" spans="1:36" ht="27" thickBot="1" x14ac:dyDescent="0.3">
      <c r="A208" s="13"/>
      <c r="B208" s="13"/>
      <c r="C208" s="13"/>
      <c r="D208"/>
      <c r="E208" s="13"/>
      <c r="F208" s="14"/>
      <c r="G208"/>
      <c r="H208"/>
      <c r="I208" s="13" t="s">
        <v>385</v>
      </c>
      <c r="J208" s="26" t="str">
        <f>IF(K208&lt;&gt;"",COUNTIF($K$5:K208,K208)&amp;"-"&amp;K208,"")</f>
        <v>2-NAZARÉ</v>
      </c>
      <c r="K208" s="21" t="s">
        <v>366</v>
      </c>
      <c r="L208" s="21" t="s">
        <v>368</v>
      </c>
      <c r="M208" s="13" t="s">
        <v>385</v>
      </c>
      <c r="N208" s="26" t="str">
        <f>IF(O208&lt;&gt;"",COUNTIF($O$5:O208,O208)&amp;"-"&amp;O208,"")</f>
        <v>2-ESCOLA MUNICIPAL SAO FRANCISCO</v>
      </c>
      <c r="O208" s="22" t="s">
        <v>117</v>
      </c>
      <c r="P208" s="22" t="s">
        <v>429</v>
      </c>
      <c r="Q208" s="20"/>
      <c r="R208" s="22" t="str">
        <f>IF(T208&lt;&gt;"",COUNTIF($S$5:S208,S208)&amp;"-"&amp;S208,"")</f>
        <v>1-ESCOLA MUNICIPAL ARY PEREIRA BORGES5º ano</v>
      </c>
      <c r="S208" s="22" t="str">
        <f t="shared" si="10"/>
        <v>ESCOLA MUNICIPAL ARY PEREIRA BORGES5º ano</v>
      </c>
      <c r="T208" s="52" t="s">
        <v>408</v>
      </c>
      <c r="U208" s="19" t="s">
        <v>217</v>
      </c>
      <c r="V208" s="54" t="s">
        <v>87</v>
      </c>
      <c r="W208" s="13" t="s">
        <v>385</v>
      </c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 t="s">
        <v>385</v>
      </c>
      <c r="AJ208" s="13"/>
    </row>
    <row r="209" spans="1:36" ht="27" thickBot="1" x14ac:dyDescent="0.3">
      <c r="A209" s="13"/>
      <c r="B209" s="13"/>
      <c r="C209" s="13"/>
      <c r="D209"/>
      <c r="E209" s="13"/>
      <c r="F209" s="14"/>
      <c r="G209"/>
      <c r="H209"/>
      <c r="I209" s="13" t="s">
        <v>385</v>
      </c>
      <c r="J209" s="26" t="str">
        <f>IF(K209&lt;&gt;"",COUNTIF($K$5:K209,K209)&amp;"-"&amp;K209,"")</f>
        <v>3-NAZARÉ</v>
      </c>
      <c r="K209" s="21" t="s">
        <v>366</v>
      </c>
      <c r="L209" s="21" t="s">
        <v>369</v>
      </c>
      <c r="M209" s="13" t="s">
        <v>385</v>
      </c>
      <c r="N209" s="26" t="str">
        <f>IF(O209&lt;&gt;"",COUNTIF($O$5:O209,O209)&amp;"-"&amp;O209,"")</f>
        <v>2-ESC MUL MARIO PEDRO DE OLIVEIRA</v>
      </c>
      <c r="O209" s="22" t="s">
        <v>119</v>
      </c>
      <c r="P209" s="22" t="s">
        <v>429</v>
      </c>
      <c r="Q209" s="20"/>
      <c r="R209" s="22" t="str">
        <f>IF(T209&lt;&gt;"",COUNTIF($S$5:S209,S209)&amp;"-"&amp;S209,"")</f>
        <v>2-ESCOLA MUNICIPAL ARY PEREIRA BORGES5º ano</v>
      </c>
      <c r="S209" s="22" t="str">
        <f t="shared" si="10"/>
        <v>ESCOLA MUNICIPAL ARY PEREIRA BORGES5º ano</v>
      </c>
      <c r="T209" s="52" t="s">
        <v>408</v>
      </c>
      <c r="U209" s="19" t="s">
        <v>217</v>
      </c>
      <c r="V209" s="54" t="s">
        <v>100</v>
      </c>
      <c r="W209" s="13" t="s">
        <v>385</v>
      </c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 t="s">
        <v>385</v>
      </c>
      <c r="AJ209" s="13"/>
    </row>
    <row r="210" spans="1:36" ht="27" thickBot="1" x14ac:dyDescent="0.3">
      <c r="A210" s="13"/>
      <c r="B210" s="13"/>
      <c r="C210" s="13"/>
      <c r="D210"/>
      <c r="E210" s="13"/>
      <c r="F210" s="14"/>
      <c r="G210"/>
      <c r="H210"/>
      <c r="I210" s="13" t="s">
        <v>385</v>
      </c>
      <c r="J210" s="26" t="str">
        <f>IF(K210&lt;&gt;"",COUNTIF($K$5:K210,K210)&amp;"-"&amp;K210,"")</f>
        <v>1-PALMEIRAS DO TOCANTINS</v>
      </c>
      <c r="K210" s="21" t="s">
        <v>93</v>
      </c>
      <c r="L210" s="21" t="s">
        <v>94</v>
      </c>
      <c r="M210" s="13" t="s">
        <v>385</v>
      </c>
      <c r="N210" s="26" t="str">
        <f>IF(O210&lt;&gt;"",COUNTIF($O$5:O210,O210)&amp;"-"&amp;O210,"")</f>
        <v>2-ESC MUL PERPETUO SOCORRO</v>
      </c>
      <c r="O210" s="22" t="s">
        <v>121</v>
      </c>
      <c r="P210" s="22" t="s">
        <v>429</v>
      </c>
      <c r="Q210" s="20"/>
      <c r="R210" s="22" t="str">
        <f>IF(T210&lt;&gt;"",COUNTIF($S$5:S210,S210)&amp;"-"&amp;S210,"")</f>
        <v>1-ESCOLA MUNICIPAL PREFEITO MANOEL NEPOMUCENO LOPES5º ano</v>
      </c>
      <c r="S210" s="22" t="str">
        <f t="shared" si="10"/>
        <v>ESCOLA MUNICIPAL PREFEITO MANOEL NEPOMUCENO LOPES5º ano</v>
      </c>
      <c r="T210" s="52" t="s">
        <v>409</v>
      </c>
      <c r="U210" s="19" t="s">
        <v>217</v>
      </c>
      <c r="V210" s="54" t="s">
        <v>100</v>
      </c>
      <c r="W210" s="13" t="s">
        <v>385</v>
      </c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 t="s">
        <v>385</v>
      </c>
      <c r="AJ210" s="13"/>
    </row>
    <row r="211" spans="1:36" ht="27" thickBot="1" x14ac:dyDescent="0.3">
      <c r="A211" s="13"/>
      <c r="B211" s="13"/>
      <c r="C211" s="13"/>
      <c r="D211"/>
      <c r="E211" s="13"/>
      <c r="F211" s="14"/>
      <c r="G211"/>
      <c r="H211"/>
      <c r="I211" s="13" t="s">
        <v>385</v>
      </c>
      <c r="J211" s="26" t="str">
        <f>IF(K211&lt;&gt;"",COUNTIF($K$5:K211,K211)&amp;"-"&amp;K211,"")</f>
        <v>2-PALMEIRAS DO TOCANTINS</v>
      </c>
      <c r="K211" s="21" t="s">
        <v>93</v>
      </c>
      <c r="L211" s="21" t="s">
        <v>370</v>
      </c>
      <c r="M211" s="13" t="s">
        <v>385</v>
      </c>
      <c r="N211" s="26" t="str">
        <f>IF(O211&lt;&gt;"",COUNTIF($O$5:O211,O211)&amp;"-"&amp;O211,"")</f>
        <v>2-ESC MUL GREGORIO DE ASSIS</v>
      </c>
      <c r="O211" s="22" t="s">
        <v>126</v>
      </c>
      <c r="P211" s="22" t="s">
        <v>429</v>
      </c>
      <c r="Q211" s="20"/>
      <c r="R211" s="22" t="str">
        <f>IF(T211&lt;&gt;"",COUNTIF($S$5:S211,S211)&amp;"-"&amp;S211,"")</f>
        <v>2-ESCOLA MUNICIPAL PREFEITO MANOEL NEPOMUCENO LOPES5º ano</v>
      </c>
      <c r="S211" s="22" t="str">
        <f t="shared" si="10"/>
        <v>ESCOLA MUNICIPAL PREFEITO MANOEL NEPOMUCENO LOPES5º ano</v>
      </c>
      <c r="T211" s="52" t="s">
        <v>409</v>
      </c>
      <c r="U211" s="19" t="s">
        <v>217</v>
      </c>
      <c r="V211" s="54" t="s">
        <v>87</v>
      </c>
      <c r="W211" s="13" t="s">
        <v>385</v>
      </c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 t="s">
        <v>385</v>
      </c>
      <c r="AJ211" s="13"/>
    </row>
    <row r="212" spans="1:36" thickBot="1" x14ac:dyDescent="0.3">
      <c r="A212" s="13"/>
      <c r="B212" s="13"/>
      <c r="C212" s="13"/>
      <c r="D212"/>
      <c r="E212" s="13"/>
      <c r="F212" s="14"/>
      <c r="G212"/>
      <c r="H212"/>
      <c r="I212" s="13" t="s">
        <v>385</v>
      </c>
      <c r="J212" s="26" t="str">
        <f>IF(K212&lt;&gt;"",COUNTIF($K$5:K212,K212)&amp;"-"&amp;K212,"")</f>
        <v>3-PALMEIRAS DO TOCANTINS</v>
      </c>
      <c r="K212" s="21" t="s">
        <v>93</v>
      </c>
      <c r="L212" s="21" t="s">
        <v>219</v>
      </c>
      <c r="M212" s="13" t="s">
        <v>385</v>
      </c>
      <c r="N212" s="26" t="str">
        <f>IF(O212&lt;&gt;"",COUNTIF($O$5:O212,O212)&amp;"-"&amp;O212,"")</f>
        <v>2-ESC MUL HONORATO JOSE DA CRUZ</v>
      </c>
      <c r="O212" s="22" t="s">
        <v>127</v>
      </c>
      <c r="P212" s="22" t="s">
        <v>429</v>
      </c>
      <c r="Q212" s="20"/>
      <c r="R212" s="22" t="str">
        <f>IF(T212&lt;&gt;"",COUNTIF($S$5:S212,S212)&amp;"-"&amp;S212,"")</f>
        <v>1-ESCOLA MUNICIPAL VARJAO5º ano</v>
      </c>
      <c r="S212" s="22" t="str">
        <f t="shared" si="10"/>
        <v>ESCOLA MUNICIPAL VARJAO5º ano</v>
      </c>
      <c r="T212" s="52" t="s">
        <v>441</v>
      </c>
      <c r="U212" s="19" t="s">
        <v>217</v>
      </c>
      <c r="V212" s="54" t="s">
        <v>87</v>
      </c>
      <c r="W212" s="13" t="s">
        <v>385</v>
      </c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 t="s">
        <v>385</v>
      </c>
      <c r="AJ212" s="13"/>
    </row>
    <row r="213" spans="1:36" ht="27" thickBot="1" x14ac:dyDescent="0.3">
      <c r="A213" s="13"/>
      <c r="B213" s="13"/>
      <c r="C213" s="13"/>
      <c r="D213"/>
      <c r="E213" s="13"/>
      <c r="F213" s="14"/>
      <c r="G213"/>
      <c r="H213"/>
      <c r="I213" s="13" t="s">
        <v>385</v>
      </c>
      <c r="J213" s="26" t="str">
        <f>IF(K213&lt;&gt;"",COUNTIF($K$5:K213,K213)&amp;"-"&amp;K213,"")</f>
        <v>1-SANTA TEREZINHA DO TOCANTINS</v>
      </c>
      <c r="K213" s="21" t="s">
        <v>371</v>
      </c>
      <c r="L213" s="21" t="s">
        <v>416</v>
      </c>
      <c r="M213" s="13" t="s">
        <v>385</v>
      </c>
      <c r="N213" s="26" t="str">
        <f>IF(O213&lt;&gt;"",COUNTIF($O$5:O213,O213)&amp;"-"&amp;O213,"")</f>
        <v>2-ESC MUL JOSE DE CARVALHO</v>
      </c>
      <c r="O213" s="21" t="s">
        <v>128</v>
      </c>
      <c r="P213" s="21" t="s">
        <v>429</v>
      </c>
      <c r="Q213" s="20"/>
      <c r="R213" s="22" t="str">
        <f>IF(T213&lt;&gt;"",COUNTIF($S$5:S213,S213)&amp;"-"&amp;S213,"")</f>
        <v>1-ESCOLA MUNICIPAL FELIPE BATISTA DOS SANTOS5º ano</v>
      </c>
      <c r="S213" s="22" t="str">
        <f t="shared" si="10"/>
        <v>ESCOLA MUNICIPAL FELIPE BATISTA DOS SANTOS5º ano</v>
      </c>
      <c r="T213" s="52" t="s">
        <v>442</v>
      </c>
      <c r="U213" s="19" t="s">
        <v>217</v>
      </c>
      <c r="V213" s="54" t="s">
        <v>87</v>
      </c>
      <c r="W213" s="13" t="s">
        <v>385</v>
      </c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 t="s">
        <v>385</v>
      </c>
      <c r="AJ213" s="13"/>
    </row>
    <row r="214" spans="1:36" ht="27" thickBot="1" x14ac:dyDescent="0.3">
      <c r="A214" s="13"/>
      <c r="B214" s="13"/>
      <c r="C214" s="13"/>
      <c r="D214"/>
      <c r="E214" s="13"/>
      <c r="F214" s="14"/>
      <c r="G214"/>
      <c r="H214"/>
      <c r="I214" s="13" t="s">
        <v>385</v>
      </c>
      <c r="J214" s="26" t="str">
        <f>IF(K214&lt;&gt;"",COUNTIF($K$5:K214,K214)&amp;"-"&amp;K214,"")</f>
        <v>2-SANTA TEREZINHA DO TOCANTINS</v>
      </c>
      <c r="K214" s="21" t="s">
        <v>371</v>
      </c>
      <c r="L214" s="21" t="s">
        <v>372</v>
      </c>
      <c r="M214" s="13" t="s">
        <v>385</v>
      </c>
      <c r="N214" s="26" t="str">
        <f>IF(O214&lt;&gt;"",COUNTIF($O$5:O214,O214)&amp;"-"&amp;O214,"")</f>
        <v>2-ESC MUL MAURICIO DE ANDRADE</v>
      </c>
      <c r="O214" s="21" t="s">
        <v>393</v>
      </c>
      <c r="P214" s="21" t="s">
        <v>429</v>
      </c>
      <c r="Q214" s="20"/>
      <c r="R214" s="22" t="str">
        <f>IF(T214&lt;&gt;"",COUNTIF($S$5:S214,S214)&amp;"-"&amp;S214,"")</f>
        <v>1-ESCOLA MUNICIPAL IMACULADA CONCEICAO5º ano</v>
      </c>
      <c r="S214" s="22" t="str">
        <f t="shared" si="10"/>
        <v>ESCOLA MUNICIPAL IMACULADA CONCEICAO5º ano</v>
      </c>
      <c r="T214" s="52" t="s">
        <v>503</v>
      </c>
      <c r="U214" s="19" t="s">
        <v>217</v>
      </c>
      <c r="V214" s="54" t="s">
        <v>102</v>
      </c>
      <c r="W214" s="13" t="s">
        <v>385</v>
      </c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 t="s">
        <v>385</v>
      </c>
      <c r="AJ214" s="13"/>
    </row>
    <row r="215" spans="1:36" ht="27" thickBot="1" x14ac:dyDescent="0.3">
      <c r="A215" s="13"/>
      <c r="B215" s="13"/>
      <c r="C215" s="13"/>
      <c r="D215"/>
      <c r="E215" s="13"/>
      <c r="F215" s="14"/>
      <c r="G215"/>
      <c r="H215"/>
      <c r="I215" s="13" t="s">
        <v>385</v>
      </c>
      <c r="J215" s="26" t="str">
        <f>IF(K215&lt;&gt;"",COUNTIF($K$5:K215,K215)&amp;"-"&amp;K215,"")</f>
        <v/>
      </c>
      <c r="K215" s="21"/>
      <c r="L215" s="21"/>
      <c r="M215" s="13" t="s">
        <v>385</v>
      </c>
      <c r="N215" s="26" t="str">
        <f>IF(O215&lt;&gt;"",COUNTIF($O$5:O215,O215)&amp;"-"&amp;O215,"")</f>
        <v>2-ESC MUL PROF ALFREDO NASSER</v>
      </c>
      <c r="O215" s="21" t="s">
        <v>129</v>
      </c>
      <c r="P215" s="21" t="s">
        <v>429</v>
      </c>
      <c r="Q215" s="20"/>
      <c r="R215" s="22" t="str">
        <f>IF(T215&lt;&gt;"",COUNTIF($S$5:S215,S215)&amp;"-"&amp;S215,"")</f>
        <v>2-ESCOLA MUNICIPAL IMACULADA CONCEICAO5º ano</v>
      </c>
      <c r="S215" s="22" t="str">
        <f t="shared" si="10"/>
        <v>ESCOLA MUNICIPAL IMACULADA CONCEICAO5º ano</v>
      </c>
      <c r="T215" s="52" t="s">
        <v>503</v>
      </c>
      <c r="U215" s="19" t="s">
        <v>217</v>
      </c>
      <c r="V215" s="54" t="s">
        <v>100</v>
      </c>
      <c r="W215" s="13" t="s">
        <v>385</v>
      </c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 t="s">
        <v>385</v>
      </c>
      <c r="AJ215" s="13"/>
    </row>
    <row r="216" spans="1:36" ht="27" thickBot="1" x14ac:dyDescent="0.3">
      <c r="A216" s="13"/>
      <c r="B216" s="13"/>
      <c r="C216" s="13"/>
      <c r="D216"/>
      <c r="E216" s="13"/>
      <c r="F216" s="14"/>
      <c r="G216"/>
      <c r="H216"/>
      <c r="I216" s="13" t="s">
        <v>385</v>
      </c>
      <c r="J216" s="26" t="str">
        <f>IF(K216&lt;&gt;"",COUNTIF($K$5:K216,K216)&amp;"-"&amp;K216,"")</f>
        <v/>
      </c>
      <c r="K216" s="21"/>
      <c r="L216" s="21"/>
      <c r="M216" s="13" t="s">
        <v>385</v>
      </c>
      <c r="N216" s="26" t="str">
        <f>IF(O216&lt;&gt;"",COUNTIF($O$5:O216,O216)&amp;"-"&amp;O216,"")</f>
        <v>2-ESCOLA MUNICIPAL LUZIA MACHADO FEITOSA</v>
      </c>
      <c r="O216" s="21" t="s">
        <v>133</v>
      </c>
      <c r="P216" s="21" t="s">
        <v>429</v>
      </c>
      <c r="Q216" s="20"/>
      <c r="R216" s="22" t="str">
        <f>IF(T216&lt;&gt;"",COUNTIF($S$5:S216,S216)&amp;"-"&amp;S216,"")</f>
        <v>3-ESCOLA MUNICIPAL IMACULADA CONCEICAO5º ano</v>
      </c>
      <c r="S216" s="22" t="str">
        <f t="shared" si="10"/>
        <v>ESCOLA MUNICIPAL IMACULADA CONCEICAO5º ano</v>
      </c>
      <c r="T216" s="52" t="s">
        <v>503</v>
      </c>
      <c r="U216" s="19" t="s">
        <v>217</v>
      </c>
      <c r="V216" s="54" t="s">
        <v>87</v>
      </c>
      <c r="W216" s="13" t="s">
        <v>385</v>
      </c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 t="s">
        <v>385</v>
      </c>
      <c r="AJ216" s="13"/>
    </row>
    <row r="217" spans="1:36" thickBot="1" x14ac:dyDescent="0.3">
      <c r="A217" s="13"/>
      <c r="B217" s="13"/>
      <c r="C217" s="13"/>
      <c r="D217"/>
      <c r="E217" s="13"/>
      <c r="F217" s="14"/>
      <c r="G217"/>
      <c r="H217"/>
      <c r="I217" s="13" t="s">
        <v>385</v>
      </c>
      <c r="J217" s="26" t="str">
        <f>IF(K217&lt;&gt;"",COUNTIF($K$5:K217,K217)&amp;"-"&amp;K217,"")</f>
        <v/>
      </c>
      <c r="K217" s="21"/>
      <c r="L217" s="21"/>
      <c r="M217" s="13" t="s">
        <v>385</v>
      </c>
      <c r="N217" s="26" t="str">
        <f>IF(O217&lt;&gt;"",COUNTIF($O$5:O217,O217)&amp;"-"&amp;O217,"")</f>
        <v>2-ESCOLA MUNICIPAL PEDRO BENTO DA LUZ</v>
      </c>
      <c r="O217" s="21" t="s">
        <v>135</v>
      </c>
      <c r="P217" s="21" t="s">
        <v>429</v>
      </c>
      <c r="Q217" s="20"/>
      <c r="R217" s="22" t="str">
        <f>IF(T217&lt;&gt;"",COUNTIF($S$5:S217,S217)&amp;"-"&amp;S217,"")</f>
        <v>1-ESCOLA MUNICIPAL DESCOBERTO5º ano</v>
      </c>
      <c r="S217" s="22" t="str">
        <f t="shared" si="10"/>
        <v>ESCOLA MUNICIPAL DESCOBERTO5º ano</v>
      </c>
      <c r="T217" s="52" t="s">
        <v>443</v>
      </c>
      <c r="U217" s="19" t="s">
        <v>217</v>
      </c>
      <c r="V217" s="54" t="s">
        <v>87</v>
      </c>
      <c r="W217" s="13" t="s">
        <v>385</v>
      </c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 t="s">
        <v>385</v>
      </c>
      <c r="AJ217" s="13"/>
    </row>
    <row r="218" spans="1:36" ht="27" thickBot="1" x14ac:dyDescent="0.3">
      <c r="A218" s="13"/>
      <c r="B218" s="13"/>
      <c r="C218" s="13"/>
      <c r="D218"/>
      <c r="E218" s="13"/>
      <c r="F218" s="14"/>
      <c r="G218"/>
      <c r="H218"/>
      <c r="I218" s="13" t="s">
        <v>385</v>
      </c>
      <c r="J218" s="26" t="str">
        <f>IF(K218&lt;&gt;"",COUNTIF($K$5:K218,K218)&amp;"-"&amp;K218,"")</f>
        <v/>
      </c>
      <c r="K218" s="21"/>
      <c r="L218" s="21"/>
      <c r="M218" s="13" t="s">
        <v>385</v>
      </c>
      <c r="N218" s="26" t="str">
        <f>IF(O218&lt;&gt;"",COUNTIF($O$5:O218,O218)&amp;"-"&amp;O218,"")</f>
        <v>2-ESCOLA MUNICIPAL VEREADOR ADRIANO MARTINS BRILHANTE</v>
      </c>
      <c r="O218" s="21" t="s">
        <v>422</v>
      </c>
      <c r="P218" s="21" t="s">
        <v>429</v>
      </c>
      <c r="Q218" s="20"/>
      <c r="R218" s="22" t="str">
        <f>IF(T218&lt;&gt;"",COUNTIF($S$5:S218,S218)&amp;"-"&amp;S218,"")</f>
        <v>1-ESCOLA MUNICIPAL DONA AUGUSTA MARIA DE JESUS5º ano</v>
      </c>
      <c r="S218" s="22" t="str">
        <f t="shared" si="10"/>
        <v>ESCOLA MUNICIPAL DONA AUGUSTA MARIA DE JESUS5º ano</v>
      </c>
      <c r="T218" s="52" t="s">
        <v>274</v>
      </c>
      <c r="U218" s="19" t="s">
        <v>217</v>
      </c>
      <c r="V218" s="54" t="s">
        <v>187</v>
      </c>
      <c r="W218" s="13" t="s">
        <v>385</v>
      </c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 t="s">
        <v>385</v>
      </c>
      <c r="AJ218" s="13"/>
    </row>
    <row r="219" spans="1:36" ht="27" thickBot="1" x14ac:dyDescent="0.3">
      <c r="A219" s="13"/>
      <c r="B219" s="13"/>
      <c r="C219" s="13"/>
      <c r="D219"/>
      <c r="E219" s="13"/>
      <c r="F219" s="14"/>
      <c r="G219"/>
      <c r="H219"/>
      <c r="I219" s="13" t="s">
        <v>385</v>
      </c>
      <c r="J219" s="26" t="str">
        <f>IF(K219&lt;&gt;"",COUNTIF($K$5:K219,K219)&amp;"-"&amp;K219,"")</f>
        <v/>
      </c>
      <c r="K219" s="21"/>
      <c r="L219" s="21"/>
      <c r="M219" s="13" t="s">
        <v>385</v>
      </c>
      <c r="N219" s="26" t="str">
        <f>IF(O219&lt;&gt;"",COUNTIF($O$5:O219,O219)&amp;"-"&amp;O219,"")</f>
        <v>2-NUCLEO ESCOLAR MUL ANTONIO PEREIRA DOS SANTOS</v>
      </c>
      <c r="O219" s="21" t="s">
        <v>144</v>
      </c>
      <c r="P219" s="21" t="s">
        <v>429</v>
      </c>
      <c r="Q219" s="20"/>
      <c r="R219" s="22" t="str">
        <f>IF(T219&lt;&gt;"",COUNTIF($S$5:S219,S219)&amp;"-"&amp;S219,"")</f>
        <v>2-ESCOLA MUNICIPAL DONA AUGUSTA MARIA DE JESUS5º ano</v>
      </c>
      <c r="S219" s="22" t="str">
        <f t="shared" si="10"/>
        <v>ESCOLA MUNICIPAL DONA AUGUSTA MARIA DE JESUS5º ano</v>
      </c>
      <c r="T219" s="52" t="s">
        <v>274</v>
      </c>
      <c r="U219" s="19" t="s">
        <v>217</v>
      </c>
      <c r="V219" s="54" t="s">
        <v>243</v>
      </c>
      <c r="W219" s="13" t="s">
        <v>385</v>
      </c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 t="s">
        <v>385</v>
      </c>
      <c r="AJ219" s="13"/>
    </row>
    <row r="220" spans="1:36" thickBot="1" x14ac:dyDescent="0.3">
      <c r="A220" s="13"/>
      <c r="B220" s="13"/>
      <c r="C220" s="13"/>
      <c r="D220"/>
      <c r="E220" s="13"/>
      <c r="F220" s="14"/>
      <c r="G220"/>
      <c r="H220"/>
      <c r="I220" s="13" t="s">
        <v>385</v>
      </c>
      <c r="J220" s="26" t="str">
        <f>IF(K220&lt;&gt;"",COUNTIF($K$5:K220,K220)&amp;"-"&amp;K220,"")</f>
        <v/>
      </c>
      <c r="K220" s="21"/>
      <c r="L220" s="21"/>
      <c r="M220" s="13" t="s">
        <v>385</v>
      </c>
      <c r="N220" s="26" t="str">
        <f>IF(O220&lt;&gt;"",COUNTIF($O$5:O220,O220)&amp;"-"&amp;O220,"")</f>
        <v>2-ESC MUL TEODORO SA</v>
      </c>
      <c r="O220" s="21" t="s">
        <v>148</v>
      </c>
      <c r="P220" s="21" t="s">
        <v>429</v>
      </c>
      <c r="Q220" s="20"/>
      <c r="R220" s="22" t="str">
        <f>IF(T220&lt;&gt;"",COUNTIF($S$5:S220,S220)&amp;"-"&amp;S220,"")</f>
        <v>1-ESC MUL RAIMUNDO BARBOSA DE SOUSA5º ano</v>
      </c>
      <c r="S220" s="22" t="str">
        <f t="shared" si="10"/>
        <v>ESC MUL RAIMUNDO BARBOSA DE SOUSA5º ano</v>
      </c>
      <c r="T220" s="52" t="s">
        <v>279</v>
      </c>
      <c r="U220" s="19" t="s">
        <v>217</v>
      </c>
      <c r="V220" s="54" t="s">
        <v>187</v>
      </c>
      <c r="W220" s="13" t="s">
        <v>385</v>
      </c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 t="s">
        <v>385</v>
      </c>
      <c r="AJ220" s="13"/>
    </row>
    <row r="221" spans="1:36" thickBot="1" x14ac:dyDescent="0.3">
      <c r="A221" s="13"/>
      <c r="B221" s="13"/>
      <c r="C221" s="13"/>
      <c r="D221"/>
      <c r="E221" s="13"/>
      <c r="F221" s="14"/>
      <c r="G221"/>
      <c r="H221"/>
      <c r="I221" s="13" t="s">
        <v>385</v>
      </c>
      <c r="J221" s="26" t="str">
        <f>IF(K221&lt;&gt;"",COUNTIF($K$5:K221,K221)&amp;"-"&amp;K221,"")</f>
        <v/>
      </c>
      <c r="K221" s="21"/>
      <c r="L221" s="21"/>
      <c r="M221" s="13" t="s">
        <v>385</v>
      </c>
      <c r="N221" s="26" t="str">
        <f>IF(O221&lt;&gt;"",COUNTIF($O$5:O221,O221)&amp;"-"&amp;O221,"")</f>
        <v>2-ESCOLA MUNICIPAL TANCREDO NEVES</v>
      </c>
      <c r="O221" s="21" t="s">
        <v>149</v>
      </c>
      <c r="P221" s="21" t="s">
        <v>429</v>
      </c>
      <c r="Q221" s="20"/>
      <c r="R221" s="22" t="str">
        <f>IF(T221&lt;&gt;"",COUNTIF($S$5:S221,S221)&amp;"-"&amp;S221,"")</f>
        <v>2-ESC MUL RAIMUNDO BARBOSA DE SOUSA5º ano</v>
      </c>
      <c r="S221" s="22" t="str">
        <f t="shared" si="10"/>
        <v>ESC MUL RAIMUNDO BARBOSA DE SOUSA5º ano</v>
      </c>
      <c r="T221" s="52" t="s">
        <v>279</v>
      </c>
      <c r="U221" s="19" t="s">
        <v>217</v>
      </c>
      <c r="V221" s="54" t="s">
        <v>243</v>
      </c>
      <c r="W221" s="13" t="s">
        <v>385</v>
      </c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 t="s">
        <v>385</v>
      </c>
      <c r="AJ221" s="13"/>
    </row>
    <row r="222" spans="1:36" ht="27" thickBot="1" x14ac:dyDescent="0.3">
      <c r="A222" s="13"/>
      <c r="B222" s="13"/>
      <c r="C222" s="13"/>
      <c r="D222"/>
      <c r="E222" s="13"/>
      <c r="F222" s="14"/>
      <c r="G222"/>
      <c r="H222"/>
      <c r="I222" s="13" t="s">
        <v>385</v>
      </c>
      <c r="J222" s="26" t="str">
        <f>IF(K222&lt;&gt;"",COUNTIF($K$5:K222,K222)&amp;"-"&amp;K222,"")</f>
        <v/>
      </c>
      <c r="K222" s="21"/>
      <c r="L222" s="21"/>
      <c r="M222" s="13" t="s">
        <v>385</v>
      </c>
      <c r="N222" s="26" t="str">
        <f>IF(O222&lt;&gt;"",COUNTIF($O$5:O222,O222)&amp;"-"&amp;O222,"")</f>
        <v>2-ESCOLA MUL JOSE HENRIQUE DOS SANTOS</v>
      </c>
      <c r="O222" s="21" t="s">
        <v>155</v>
      </c>
      <c r="P222" s="21" t="s">
        <v>429</v>
      </c>
      <c r="Q222" s="20"/>
      <c r="R222" s="22" t="str">
        <f>IF(T222&lt;&gt;"",COUNTIF($S$5:S222,S222)&amp;"-"&amp;S222,"")</f>
        <v>1-ESC MUNICIPAL PEDRO LUDOVICO TEIXEIRA5º ano</v>
      </c>
      <c r="S222" s="22" t="str">
        <f t="shared" si="10"/>
        <v>ESC MUNICIPAL PEDRO LUDOVICO TEIXEIRA5º ano</v>
      </c>
      <c r="T222" s="52" t="s">
        <v>267</v>
      </c>
      <c r="U222" s="19" t="s">
        <v>217</v>
      </c>
      <c r="V222" s="54" t="s">
        <v>87</v>
      </c>
      <c r="W222" s="13" t="s">
        <v>385</v>
      </c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 t="s">
        <v>385</v>
      </c>
      <c r="AJ222" s="13"/>
    </row>
    <row r="223" spans="1:36" ht="27" thickBot="1" x14ac:dyDescent="0.3">
      <c r="A223" s="13"/>
      <c r="B223" s="13"/>
      <c r="C223" s="13"/>
      <c r="D223"/>
      <c r="E223" s="13"/>
      <c r="F223" s="14"/>
      <c r="G223"/>
      <c r="H223"/>
      <c r="I223" s="13" t="s">
        <v>385</v>
      </c>
      <c r="J223" s="26" t="str">
        <f>IF(K223&lt;&gt;"",COUNTIF($K$5:K223,K223)&amp;"-"&amp;K223,"")</f>
        <v/>
      </c>
      <c r="K223" s="21"/>
      <c r="L223" s="21"/>
      <c r="M223" s="13" t="s">
        <v>385</v>
      </c>
      <c r="N223" s="26" t="str">
        <f>IF(O223&lt;&gt;"",COUNTIF($O$5:O223,O223)&amp;"-"&amp;O223,"")</f>
        <v>2-ESCOLA MUNICIPAL CANDIDO ARAUJO</v>
      </c>
      <c r="O223" s="21" t="s">
        <v>157</v>
      </c>
      <c r="P223" s="21" t="s">
        <v>429</v>
      </c>
      <c r="Q223" s="20"/>
      <c r="R223" s="22" t="str">
        <f>IF(T223&lt;&gt;"",COUNTIF($S$5:S223,S223)&amp;"-"&amp;S223,"")</f>
        <v>1-ESCOLA MUNICIPAL DE TEMPO INTEGRAL FRANCISCO PINHEIRO DA SILVEIRA5º ano</v>
      </c>
      <c r="S223" s="22" t="str">
        <f t="shared" si="10"/>
        <v>ESCOLA MUNICIPAL DE TEMPO INTEGRAL FRANCISCO PINHEIRO DA SILVEIRA5º ano</v>
      </c>
      <c r="T223" s="52" t="s">
        <v>270</v>
      </c>
      <c r="U223" s="19" t="s">
        <v>217</v>
      </c>
      <c r="V223" s="54" t="s">
        <v>87</v>
      </c>
      <c r="W223" s="13" t="s">
        <v>385</v>
      </c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 t="s">
        <v>385</v>
      </c>
      <c r="AJ223" s="13"/>
    </row>
    <row r="224" spans="1:36" ht="27" thickBot="1" x14ac:dyDescent="0.3">
      <c r="A224" s="13"/>
      <c r="B224" s="13"/>
      <c r="C224" s="13"/>
      <c r="D224"/>
      <c r="E224" s="13"/>
      <c r="F224" s="14"/>
      <c r="G224"/>
      <c r="H224"/>
      <c r="I224" s="13" t="s">
        <v>385</v>
      </c>
      <c r="J224" s="26" t="str">
        <f>IF(K224&lt;&gt;"",COUNTIF($K$5:K224,K224)&amp;"-"&amp;K224,"")</f>
        <v/>
      </c>
      <c r="K224" s="21"/>
      <c r="L224" s="21"/>
      <c r="M224" s="13" t="s">
        <v>385</v>
      </c>
      <c r="N224" s="26" t="str">
        <f>IF(O224&lt;&gt;"",COUNTIF($O$5:O224,O224)&amp;"-"&amp;O224,"")</f>
        <v>2-ESCOLA MUNICIPAL DOM CORNELIO CHIZZINI</v>
      </c>
      <c r="O224" s="21" t="s">
        <v>159</v>
      </c>
      <c r="P224" s="21" t="s">
        <v>429</v>
      </c>
      <c r="Q224" s="20"/>
      <c r="R224" s="22" t="str">
        <f>IF(T224&lt;&gt;"",COUNTIF($S$5:S224,S224)&amp;"-"&amp;S224,"")</f>
        <v>1-ESC MUNICIPAL MARECHAL HUMBERTO DE ALENCAR CASTELO BRANCO5º ano</v>
      </c>
      <c r="S224" s="22" t="str">
        <f t="shared" si="10"/>
        <v>ESC MUNICIPAL MARECHAL HUMBERTO DE ALENCAR CASTELO BRANCO5º ano</v>
      </c>
      <c r="T224" s="52" t="s">
        <v>266</v>
      </c>
      <c r="U224" s="19" t="s">
        <v>217</v>
      </c>
      <c r="V224" s="54" t="s">
        <v>87</v>
      </c>
      <c r="W224" s="13" t="s">
        <v>385</v>
      </c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 t="s">
        <v>385</v>
      </c>
      <c r="AJ224" s="13"/>
    </row>
    <row r="225" spans="1:36" ht="27" thickBot="1" x14ac:dyDescent="0.3">
      <c r="A225" s="13"/>
      <c r="B225" s="13"/>
      <c r="C225" s="13"/>
      <c r="D225"/>
      <c r="E225" s="13"/>
      <c r="F225" s="14"/>
      <c r="G225"/>
      <c r="H225"/>
      <c r="I225" s="13" t="s">
        <v>385</v>
      </c>
      <c r="J225" s="26" t="str">
        <f>IF(K225&lt;&gt;"",COUNTIF($K$5:K225,K225)&amp;"-"&amp;K225,"")</f>
        <v/>
      </c>
      <c r="K225" s="21"/>
      <c r="L225" s="21"/>
      <c r="M225" s="13" t="s">
        <v>385</v>
      </c>
      <c r="N225" s="26" t="str">
        <f>IF(O225&lt;&gt;"",COUNTIF($O$5:O225,O225)&amp;"-"&amp;O225,"")</f>
        <v>2-ESC MUNICIPAL MARINGA</v>
      </c>
      <c r="O225" s="21" t="s">
        <v>374</v>
      </c>
      <c r="P225" s="21" t="s">
        <v>429</v>
      </c>
      <c r="Q225" s="20"/>
      <c r="R225" s="22" t="str">
        <f>IF(T225&lt;&gt;"",COUNTIF($S$5:S225,S225)&amp;"-"&amp;S225,"")</f>
        <v>2-ESC MUNICIPAL MARECHAL HUMBERTO DE ALENCAR CASTELO BRANCO5º ano</v>
      </c>
      <c r="S225" s="22" t="str">
        <f t="shared" si="10"/>
        <v>ESC MUNICIPAL MARECHAL HUMBERTO DE ALENCAR CASTELO BRANCO5º ano</v>
      </c>
      <c r="T225" s="52" t="s">
        <v>266</v>
      </c>
      <c r="U225" s="19" t="s">
        <v>217</v>
      </c>
      <c r="V225" s="54" t="s">
        <v>100</v>
      </c>
      <c r="W225" s="13" t="s">
        <v>385</v>
      </c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 t="s">
        <v>385</v>
      </c>
      <c r="AJ225" s="13"/>
    </row>
    <row r="226" spans="1:36" ht="27" thickBot="1" x14ac:dyDescent="0.3">
      <c r="A226" s="13"/>
      <c r="B226" s="13"/>
      <c r="C226" s="13"/>
      <c r="D226"/>
      <c r="E226" s="13"/>
      <c r="F226" s="14"/>
      <c r="G226"/>
      <c r="H226"/>
      <c r="I226" s="13" t="s">
        <v>385</v>
      </c>
      <c r="J226" s="26" t="str">
        <f>IF(K226&lt;&gt;"",COUNTIF($K$5:K226,K226)&amp;"-"&amp;K226,"")</f>
        <v/>
      </c>
      <c r="K226" s="21"/>
      <c r="L226" s="21"/>
      <c r="M226" s="13" t="s">
        <v>385</v>
      </c>
      <c r="N226" s="26" t="str">
        <f>IF(O226&lt;&gt;"",COUNTIF($O$5:O226,O226)&amp;"-"&amp;O226,"")</f>
        <v>2-ESC MUNICIPAL PADRE VITORIO</v>
      </c>
      <c r="O226" s="21" t="s">
        <v>398</v>
      </c>
      <c r="P226" s="21" t="s">
        <v>429</v>
      </c>
      <c r="Q226" s="20"/>
      <c r="R226" s="22" t="str">
        <f>IF(T226&lt;&gt;"",COUNTIF($S$5:S226,S226)&amp;"-"&amp;S226,"")</f>
        <v>1-ESCOLA MUNICIPAL AMBROZINA LIMA DO PRADO5º ano</v>
      </c>
      <c r="S226" s="22" t="str">
        <f t="shared" si="10"/>
        <v>ESCOLA MUNICIPAL AMBROZINA LIMA DO PRADO5º ano</v>
      </c>
      <c r="T226" s="52" t="s">
        <v>426</v>
      </c>
      <c r="U226" s="19" t="s">
        <v>217</v>
      </c>
      <c r="V226" s="54" t="s">
        <v>87</v>
      </c>
      <c r="W226" s="13" t="s">
        <v>385</v>
      </c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 t="s">
        <v>385</v>
      </c>
      <c r="AJ226" s="13"/>
    </row>
    <row r="227" spans="1:36" ht="27" thickBot="1" x14ac:dyDescent="0.3">
      <c r="A227" s="13"/>
      <c r="B227" s="13"/>
      <c r="C227" s="13"/>
      <c r="D227"/>
      <c r="E227" s="13"/>
      <c r="F227" s="14"/>
      <c r="G227"/>
      <c r="H227"/>
      <c r="I227" s="13" t="s">
        <v>385</v>
      </c>
      <c r="J227" s="26" t="str">
        <f>IF(K227&lt;&gt;"",COUNTIF($K$5:K227,K227)&amp;"-"&amp;K227,"")</f>
        <v/>
      </c>
      <c r="K227" s="21"/>
      <c r="L227" s="21"/>
      <c r="M227" s="13" t="s">
        <v>385</v>
      </c>
      <c r="N227" s="26" t="str">
        <f>IF(O227&lt;&gt;"",COUNTIF($O$5:O227,O227)&amp;"-"&amp;O227,"")</f>
        <v>2-ESC MUNICIPAL PROF EDGARD TOLENTINO</v>
      </c>
      <c r="O227" s="21" t="s">
        <v>169</v>
      </c>
      <c r="P227" s="21" t="s">
        <v>429</v>
      </c>
      <c r="Q227" s="20"/>
      <c r="R227" s="22" t="str">
        <f>IF(T227&lt;&gt;"",COUNTIF($S$5:S227,S227)&amp;"-"&amp;S227,"")</f>
        <v>1-ESCOLA MUNICIPAL JOSEFINA RIBEIRO DOS SANTOS5º ano</v>
      </c>
      <c r="S227" s="22" t="str">
        <f t="shared" si="10"/>
        <v>ESCOLA MUNICIPAL JOSEFINA RIBEIRO DOS SANTOS5º ano</v>
      </c>
      <c r="T227" s="52" t="s">
        <v>268</v>
      </c>
      <c r="U227" s="19" t="s">
        <v>217</v>
      </c>
      <c r="V227" s="54" t="s">
        <v>100</v>
      </c>
      <c r="W227" s="13" t="s">
        <v>385</v>
      </c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 t="s">
        <v>385</v>
      </c>
      <c r="AJ227" s="13"/>
    </row>
    <row r="228" spans="1:36" thickBot="1" x14ac:dyDescent="0.3">
      <c r="A228" s="13"/>
      <c r="B228" s="13"/>
      <c r="C228" s="13"/>
      <c r="D228"/>
      <c r="E228" s="13"/>
      <c r="F228" s="14"/>
      <c r="G228"/>
      <c r="H228"/>
      <c r="I228" s="13" t="s">
        <v>385</v>
      </c>
      <c r="J228" s="26" t="str">
        <f>IF(K228&lt;&gt;"",COUNTIF($K$5:K228,K228)&amp;"-"&amp;K228,"")</f>
        <v/>
      </c>
      <c r="K228" s="21"/>
      <c r="L228" s="21"/>
      <c r="M228" s="13" t="s">
        <v>385</v>
      </c>
      <c r="N228" s="26" t="str">
        <f>IF(O228&lt;&gt;"",COUNTIF($O$5:O228,O228)&amp;"-"&amp;O228,"")</f>
        <v>2-ESCOLA MUNICIPAL RETIRO SANTA CRUZ</v>
      </c>
      <c r="O228" s="21" t="s">
        <v>375</v>
      </c>
      <c r="P228" s="21" t="s">
        <v>429</v>
      </c>
      <c r="Q228" s="20"/>
      <c r="R228" s="22" t="str">
        <f>IF(T228&lt;&gt;"",COUNTIF($S$5:S228,S228)&amp;"-"&amp;S228,"")</f>
        <v>1-ESC MUL CORDULINA COSTA REGO5º ano</v>
      </c>
      <c r="S228" s="22" t="str">
        <f t="shared" si="10"/>
        <v>ESC MUL CORDULINA COSTA REGO5º ano</v>
      </c>
      <c r="T228" s="52" t="s">
        <v>504</v>
      </c>
      <c r="U228" s="19" t="s">
        <v>217</v>
      </c>
      <c r="V228" s="54" t="s">
        <v>160</v>
      </c>
      <c r="W228" s="13" t="s">
        <v>385</v>
      </c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 t="s">
        <v>385</v>
      </c>
      <c r="AJ228" s="13"/>
    </row>
    <row r="229" spans="1:36" ht="27" thickBot="1" x14ac:dyDescent="0.3">
      <c r="A229" s="13"/>
      <c r="B229" s="13"/>
      <c r="C229" s="13"/>
      <c r="D229"/>
      <c r="E229" s="13"/>
      <c r="F229" s="14"/>
      <c r="G229"/>
      <c r="H229"/>
      <c r="I229" s="13" t="s">
        <v>385</v>
      </c>
      <c r="J229" s="26" t="str">
        <f>IF(K229&lt;&gt;"",COUNTIF($K$5:K229,K229)&amp;"-"&amp;K229,"")</f>
        <v/>
      </c>
      <c r="K229" s="21"/>
      <c r="L229" s="21"/>
      <c r="M229" s="13" t="s">
        <v>385</v>
      </c>
      <c r="N229" s="26" t="str">
        <f>IF(O229&lt;&gt;"",COUNTIF($O$5:O229,O229)&amp;"-"&amp;O229,"")</f>
        <v>2-CENTRO EDUCACIONAL PAULO FREIRE</v>
      </c>
      <c r="O229" s="21" t="s">
        <v>180</v>
      </c>
      <c r="P229" s="21" t="s">
        <v>429</v>
      </c>
      <c r="Q229" s="20"/>
      <c r="R229" s="22" t="str">
        <f>IF(T229&lt;&gt;"",COUNTIF($S$5:S229,S229)&amp;"-"&amp;S229,"")</f>
        <v>1-ESCOLA MUNICIPAL GERALDO OLIVEIRA COSTA5º ano</v>
      </c>
      <c r="S229" s="22" t="str">
        <f t="shared" si="10"/>
        <v>ESCOLA MUNICIPAL GERALDO OLIVEIRA COSTA5º ano</v>
      </c>
      <c r="T229" s="52" t="s">
        <v>282</v>
      </c>
      <c r="U229" s="19" t="s">
        <v>217</v>
      </c>
      <c r="V229" s="54" t="s">
        <v>87</v>
      </c>
      <c r="W229" s="13" t="s">
        <v>385</v>
      </c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 t="s">
        <v>385</v>
      </c>
      <c r="AJ229" s="13"/>
    </row>
    <row r="230" spans="1:36" ht="27" thickBot="1" x14ac:dyDescent="0.3">
      <c r="A230" s="13"/>
      <c r="B230" s="13"/>
      <c r="C230" s="13"/>
      <c r="D230"/>
      <c r="E230" s="13"/>
      <c r="F230" s="14"/>
      <c r="G230"/>
      <c r="H230"/>
      <c r="I230" s="13" t="s">
        <v>385</v>
      </c>
      <c r="J230" s="26" t="str">
        <f>IF(K230&lt;&gt;"",COUNTIF($K$5:K230,K230)&amp;"-"&amp;K230,"")</f>
        <v/>
      </c>
      <c r="K230" s="21"/>
      <c r="L230" s="21"/>
      <c r="M230" s="13" t="s">
        <v>385</v>
      </c>
      <c r="N230" s="26" t="str">
        <f>IF(O230&lt;&gt;"",COUNTIF($O$5:O230,O230)&amp;"-"&amp;O230,"")</f>
        <v>1-ESC MUL CENTRO DO BARROSO</v>
      </c>
      <c r="O230" s="21" t="s">
        <v>402</v>
      </c>
      <c r="P230" s="21" t="s">
        <v>429</v>
      </c>
      <c r="Q230" s="20"/>
      <c r="R230" s="22" t="str">
        <f>IF(T230&lt;&gt;"",COUNTIF($S$5:S230,S230)&amp;"-"&amp;S230,"")</f>
        <v>2-ESCOLA MUNICIPAL GERALDO OLIVEIRA COSTA5º ano</v>
      </c>
      <c r="S230" s="22" t="str">
        <f t="shared" si="10"/>
        <v>ESCOLA MUNICIPAL GERALDO OLIVEIRA COSTA5º ano</v>
      </c>
      <c r="T230" s="52" t="s">
        <v>282</v>
      </c>
      <c r="U230" s="19" t="s">
        <v>217</v>
      </c>
      <c r="V230" s="54" t="s">
        <v>100</v>
      </c>
      <c r="W230" s="13" t="s">
        <v>385</v>
      </c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 t="s">
        <v>385</v>
      </c>
      <c r="AJ230" s="13"/>
    </row>
    <row r="231" spans="1:36" ht="27" thickBot="1" x14ac:dyDescent="0.3">
      <c r="A231" s="13"/>
      <c r="B231" s="13"/>
      <c r="C231" s="13"/>
      <c r="D231"/>
      <c r="E231" s="13"/>
      <c r="F231" s="14"/>
      <c r="G231"/>
      <c r="H231"/>
      <c r="I231" s="13" t="s">
        <v>385</v>
      </c>
      <c r="J231" s="26" t="str">
        <f>IF(K231&lt;&gt;"",COUNTIF($K$5:K231,K231)&amp;"-"&amp;K231,"")</f>
        <v/>
      </c>
      <c r="K231" s="21"/>
      <c r="L231" s="21"/>
      <c r="M231" s="13" t="s">
        <v>385</v>
      </c>
      <c r="N231" s="26" t="str">
        <f>IF(O231&lt;&gt;"",COUNTIF($O$5:O231,O231)&amp;"-"&amp;O231,"")</f>
        <v>2-ESC MUL PADRE IRTON</v>
      </c>
      <c r="O231" s="21" t="s">
        <v>181</v>
      </c>
      <c r="P231" s="21" t="s">
        <v>429</v>
      </c>
      <c r="Q231" s="20"/>
      <c r="R231" s="22" t="str">
        <f>IF(T231&lt;&gt;"",COUNTIF($S$5:S231,S231)&amp;"-"&amp;S231,"")</f>
        <v>3-ESCOLA MUNICIPAL GERALDO OLIVEIRA COSTA5º ano</v>
      </c>
      <c r="S231" s="22" t="str">
        <f t="shared" si="10"/>
        <v>ESCOLA MUNICIPAL GERALDO OLIVEIRA COSTA5º ano</v>
      </c>
      <c r="T231" s="52" t="s">
        <v>282</v>
      </c>
      <c r="U231" s="19" t="s">
        <v>217</v>
      </c>
      <c r="V231" s="54" t="s">
        <v>102</v>
      </c>
      <c r="W231" s="13" t="s">
        <v>385</v>
      </c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 t="s">
        <v>385</v>
      </c>
      <c r="AJ231" s="13"/>
    </row>
    <row r="232" spans="1:36" ht="27" thickBot="1" x14ac:dyDescent="0.3">
      <c r="A232" s="13"/>
      <c r="B232" s="13"/>
      <c r="C232" s="13"/>
      <c r="D232"/>
      <c r="E232" s="13"/>
      <c r="F232" s="14"/>
      <c r="G232"/>
      <c r="H232"/>
      <c r="I232" s="13" t="s">
        <v>385</v>
      </c>
      <c r="J232" s="26" t="str">
        <f>IF(K232&lt;&gt;"",COUNTIF($K$5:K232,K232)&amp;"-"&amp;K232,"")</f>
        <v/>
      </c>
      <c r="K232" s="21"/>
      <c r="L232" s="21"/>
      <c r="M232" s="13" t="s">
        <v>385</v>
      </c>
      <c r="N232" s="26" t="str">
        <f>IF(O232&lt;&gt;"",COUNTIF($O$5:O232,O232)&amp;"-"&amp;O232,"")</f>
        <v>2-ESC MUL SAO JOSE</v>
      </c>
      <c r="O232" s="21" t="s">
        <v>404</v>
      </c>
      <c r="P232" s="21" t="s">
        <v>429</v>
      </c>
      <c r="Q232" s="20"/>
      <c r="R232" s="22" t="str">
        <f>IF(T232&lt;&gt;"",COUNTIF($S$5:S232,S232)&amp;"-"&amp;S232,"")</f>
        <v>1-ESCOLA MUNICIPAL CECILIA DE ARAUJO MELO5º ano</v>
      </c>
      <c r="S232" s="22" t="str">
        <f t="shared" si="10"/>
        <v>ESCOLA MUNICIPAL CECILIA DE ARAUJO MELO5º ano</v>
      </c>
      <c r="T232" s="52" t="s">
        <v>287</v>
      </c>
      <c r="U232" s="19" t="s">
        <v>217</v>
      </c>
      <c r="V232" s="54" t="s">
        <v>87</v>
      </c>
      <c r="W232" s="13" t="s">
        <v>385</v>
      </c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 t="s">
        <v>385</v>
      </c>
      <c r="AJ232" s="13"/>
    </row>
    <row r="233" spans="1:36" ht="27" thickBot="1" x14ac:dyDescent="0.3">
      <c r="A233" s="13"/>
      <c r="B233" s="13"/>
      <c r="C233" s="13"/>
      <c r="D233"/>
      <c r="E233" s="13"/>
      <c r="F233" s="14"/>
      <c r="G233"/>
      <c r="H233"/>
      <c r="I233" s="13" t="s">
        <v>385</v>
      </c>
      <c r="J233" s="26" t="str">
        <f>IF(K233&lt;&gt;"",COUNTIF($K$5:K233,K233)&amp;"-"&amp;K233,"")</f>
        <v/>
      </c>
      <c r="K233" s="21"/>
      <c r="L233" s="21"/>
      <c r="M233" s="13" t="s">
        <v>385</v>
      </c>
      <c r="N233" s="26" t="str">
        <f>IF(O233&lt;&gt;"",COUNTIF($O$5:O233,O233)&amp;"-"&amp;O233,"")</f>
        <v>2-ESCOLA MULNICIPAL DOM PEDRO I</v>
      </c>
      <c r="O233" s="21" t="s">
        <v>182</v>
      </c>
      <c r="P233" s="21" t="s">
        <v>429</v>
      </c>
      <c r="Q233" s="20"/>
      <c r="R233" s="22" t="str">
        <f>IF(T233&lt;&gt;"",COUNTIF($S$5:S233,S233)&amp;"-"&amp;S233,"")</f>
        <v>2-ESCOLA MUNICIPAL CECILIA DE ARAUJO MELO5º ano</v>
      </c>
      <c r="S233" s="22" t="str">
        <f t="shared" si="10"/>
        <v>ESCOLA MUNICIPAL CECILIA DE ARAUJO MELO5º ano</v>
      </c>
      <c r="T233" s="52" t="s">
        <v>287</v>
      </c>
      <c r="U233" s="19" t="s">
        <v>217</v>
      </c>
      <c r="V233" s="54" t="s">
        <v>100</v>
      </c>
      <c r="W233" s="13" t="s">
        <v>385</v>
      </c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 t="s">
        <v>385</v>
      </c>
      <c r="AJ233" s="13"/>
    </row>
    <row r="234" spans="1:36" thickBot="1" x14ac:dyDescent="0.3">
      <c r="A234" s="13"/>
      <c r="B234" s="13"/>
      <c r="C234" s="13"/>
      <c r="D234"/>
      <c r="E234" s="13"/>
      <c r="F234" s="14"/>
      <c r="G234"/>
      <c r="H234"/>
      <c r="I234" s="13" t="s">
        <v>385</v>
      </c>
      <c r="J234" s="26" t="str">
        <f>IF(K234&lt;&gt;"",COUNTIF($K$5:K234,K234)&amp;"-"&amp;K234,"")</f>
        <v/>
      </c>
      <c r="K234" s="21"/>
      <c r="L234" s="21"/>
      <c r="M234" s="13" t="s">
        <v>385</v>
      </c>
      <c r="N234" s="26" t="str">
        <f>IF(O234&lt;&gt;"",COUNTIF($O$5:O234,O234)&amp;"-"&amp;O234,"")</f>
        <v>2-ESCOLA MUNICIPAL JOAO PAULO II</v>
      </c>
      <c r="O234" s="21" t="s">
        <v>183</v>
      </c>
      <c r="P234" s="21" t="s">
        <v>429</v>
      </c>
      <c r="Q234" s="20"/>
      <c r="R234" s="22" t="str">
        <f>IF(T234&lt;&gt;"",COUNTIF($S$5:S234,S234)&amp;"-"&amp;S234,"")</f>
        <v>1-ESCOLA MUNICIPAL SAO JOSE5º ano</v>
      </c>
      <c r="S234" s="22" t="str">
        <f t="shared" si="10"/>
        <v>ESCOLA MUNICIPAL SAO JOSE5º ano</v>
      </c>
      <c r="T234" s="52" t="s">
        <v>505</v>
      </c>
      <c r="U234" s="19" t="s">
        <v>217</v>
      </c>
      <c r="V234" s="55" t="s">
        <v>506</v>
      </c>
      <c r="W234" s="13" t="s">
        <v>385</v>
      </c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 t="s">
        <v>385</v>
      </c>
      <c r="AJ234" s="13"/>
    </row>
    <row r="235" spans="1:36" thickBot="1" x14ac:dyDescent="0.3">
      <c r="A235" s="13"/>
      <c r="B235" s="13"/>
      <c r="C235" s="13"/>
      <c r="D235"/>
      <c r="E235" s="13"/>
      <c r="F235" s="14"/>
      <c r="G235"/>
      <c r="H235"/>
      <c r="I235" s="13" t="s">
        <v>385</v>
      </c>
      <c r="J235" s="26" t="str">
        <f>IF(K235&lt;&gt;"",COUNTIF($K$5:K235,K235)&amp;"-"&amp;K235,"")</f>
        <v/>
      </c>
      <c r="K235" s="21"/>
      <c r="L235" s="21"/>
      <c r="M235" s="13" t="s">
        <v>385</v>
      </c>
      <c r="N235" s="26" t="str">
        <f>IF(O235&lt;&gt;"",COUNTIF($O$5:O235,O235)&amp;"-"&amp;O235,"")</f>
        <v>2-ESCOLA MUNICIPAL OSVALDO REIS</v>
      </c>
      <c r="O235" s="21" t="s">
        <v>184</v>
      </c>
      <c r="P235" s="21" t="s">
        <v>429</v>
      </c>
      <c r="Q235" s="20"/>
      <c r="R235" s="22" t="str">
        <f>IF(T235&lt;&gt;"",COUNTIF($S$5:S235,S235)&amp;"-"&amp;S235,"")</f>
        <v>1-ESC MUL SOL NASCENTE5º ano</v>
      </c>
      <c r="S235" s="22" t="str">
        <f t="shared" si="10"/>
        <v>ESC MUL SOL NASCENTE5º ano</v>
      </c>
      <c r="T235" s="52" t="s">
        <v>507</v>
      </c>
      <c r="U235" s="19" t="s">
        <v>217</v>
      </c>
      <c r="V235" s="55" t="s">
        <v>508</v>
      </c>
      <c r="W235" s="13" t="s">
        <v>385</v>
      </c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 t="s">
        <v>385</v>
      </c>
      <c r="AJ235" s="13"/>
    </row>
    <row r="236" spans="1:36" thickBot="1" x14ac:dyDescent="0.3">
      <c r="A236" s="13"/>
      <c r="B236" s="13"/>
      <c r="C236" s="13"/>
      <c r="D236"/>
      <c r="E236" s="13"/>
      <c r="F236" s="14"/>
      <c r="G236"/>
      <c r="H236"/>
      <c r="I236" s="13" t="s">
        <v>385</v>
      </c>
      <c r="J236" s="26" t="str">
        <f>IF(K236&lt;&gt;"",COUNTIF($K$5:K236,K236)&amp;"-"&amp;K236,"")</f>
        <v/>
      </c>
      <c r="K236" s="21"/>
      <c r="L236" s="21"/>
      <c r="M236" s="13" t="s">
        <v>385</v>
      </c>
      <c r="N236" s="26" t="str">
        <f>IF(O236&lt;&gt;"",COUNTIF($O$5:O236,O236)&amp;"-"&amp;O236,"")</f>
        <v>2-ESC MUL ALFREDO NASSER</v>
      </c>
      <c r="O236" s="21" t="s">
        <v>193</v>
      </c>
      <c r="P236" s="21" t="s">
        <v>429</v>
      </c>
      <c r="Q236" s="19"/>
      <c r="R236" s="22" t="str">
        <f>IF(T236&lt;&gt;"",COUNTIF($S$5:S236,S236)&amp;"-"&amp;S236,"")</f>
        <v>1-ESCOLA MUNICIPAL NOVO MILENIO5º ano</v>
      </c>
      <c r="S236" s="22" t="str">
        <f t="shared" si="10"/>
        <v>ESCOLA MUNICIPAL NOVO MILENIO5º ano</v>
      </c>
      <c r="T236" s="52" t="s">
        <v>292</v>
      </c>
      <c r="U236" s="19" t="s">
        <v>217</v>
      </c>
      <c r="V236" s="54" t="s">
        <v>509</v>
      </c>
      <c r="W236" s="13" t="s">
        <v>385</v>
      </c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 t="s">
        <v>385</v>
      </c>
      <c r="AJ236" s="13"/>
    </row>
    <row r="237" spans="1:36" ht="27" thickBot="1" x14ac:dyDescent="0.3">
      <c r="A237" s="13"/>
      <c r="B237" s="13"/>
      <c r="C237" s="13"/>
      <c r="D237"/>
      <c r="E237" s="13"/>
      <c r="F237" s="14"/>
      <c r="G237"/>
      <c r="H237"/>
      <c r="I237" s="13" t="s">
        <v>385</v>
      </c>
      <c r="J237" s="26" t="str">
        <f>IF(K237&lt;&gt;"",COUNTIF($K$5:K237,K237)&amp;"-"&amp;K237,"")</f>
        <v/>
      </c>
      <c r="K237" s="21"/>
      <c r="L237" s="21"/>
      <c r="M237" s="13" t="s">
        <v>385</v>
      </c>
      <c r="N237" s="26" t="str">
        <f>IF(O237&lt;&gt;"",COUNTIF($O$5:O237,O237)&amp;"-"&amp;O237,"")</f>
        <v>2-ESCOLA MUNICIPAL CAETANA DE MORAES COSTA</v>
      </c>
      <c r="O237" s="21" t="s">
        <v>196</v>
      </c>
      <c r="P237" s="21" t="s">
        <v>429</v>
      </c>
      <c r="Q237" s="19"/>
      <c r="R237" s="22" t="str">
        <f>IF(T237&lt;&gt;"",COUNTIF($S$5:S237,S237)&amp;"-"&amp;S237,"")</f>
        <v>1-ESCOLA MUNICIPAL MESTRE FRANCISCO RIBEIRO5º ano</v>
      </c>
      <c r="S237" s="22" t="str">
        <f t="shared" si="10"/>
        <v>ESCOLA MUNICIPAL MESTRE FRANCISCO RIBEIRO5º ano</v>
      </c>
      <c r="T237" s="52" t="s">
        <v>510</v>
      </c>
      <c r="U237" s="19" t="s">
        <v>217</v>
      </c>
      <c r="V237" s="55" t="s">
        <v>511</v>
      </c>
      <c r="W237" s="13" t="s">
        <v>385</v>
      </c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 t="s">
        <v>385</v>
      </c>
      <c r="AJ237" s="13"/>
    </row>
    <row r="238" spans="1:36" ht="27" thickBot="1" x14ac:dyDescent="0.3">
      <c r="A238" s="13"/>
      <c r="B238" s="13"/>
      <c r="C238" s="13"/>
      <c r="D238"/>
      <c r="E238" s="13"/>
      <c r="F238" s="14"/>
      <c r="G238"/>
      <c r="H238"/>
      <c r="I238" s="13" t="s">
        <v>385</v>
      </c>
      <c r="J238" s="26" t="str">
        <f>IF(K238&lt;&gt;"",COUNTIF($K$5:K238,K238)&amp;"-"&amp;K238,"")</f>
        <v/>
      </c>
      <c r="K238" s="21"/>
      <c r="L238" s="21"/>
      <c r="M238" s="13" t="s">
        <v>385</v>
      </c>
      <c r="N238" s="26" t="str">
        <f>IF(O238&lt;&gt;"",COUNTIF($O$5:O238,O238)&amp;"-"&amp;O238,"")</f>
        <v>2-ESCOLA MUNICIPAL GENESIO GOMES</v>
      </c>
      <c r="O238" s="21" t="s">
        <v>197</v>
      </c>
      <c r="P238" s="21" t="s">
        <v>429</v>
      </c>
      <c r="Q238" s="19"/>
      <c r="R238" s="22" t="str">
        <f>IF(T238&lt;&gt;"",COUNTIF($S$5:S238,S238)&amp;"-"&amp;S238,"")</f>
        <v>1-ESCOLA MUNICIPAL DE TEMPO INTEGRAL GETULIO MUNDIM DE OLIVEIRA5º ano</v>
      </c>
      <c r="S238" s="22" t="str">
        <f t="shared" si="10"/>
        <v>ESCOLA MUNICIPAL DE TEMPO INTEGRAL GETULIO MUNDIM DE OLIVEIRA5º ano</v>
      </c>
      <c r="T238" s="52" t="s">
        <v>380</v>
      </c>
      <c r="U238" s="19" t="s">
        <v>217</v>
      </c>
      <c r="V238" s="54" t="s">
        <v>107</v>
      </c>
      <c r="W238" s="13" t="s">
        <v>385</v>
      </c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 t="s">
        <v>385</v>
      </c>
      <c r="AJ238" s="13"/>
    </row>
    <row r="239" spans="1:36" thickBot="1" x14ac:dyDescent="0.3">
      <c r="A239" s="13"/>
      <c r="B239" s="13"/>
      <c r="C239" s="13"/>
      <c r="D239"/>
      <c r="E239" s="13"/>
      <c r="F239" s="14"/>
      <c r="G239"/>
      <c r="H239"/>
      <c r="I239" s="13" t="s">
        <v>385</v>
      </c>
      <c r="J239" s="26" t="str">
        <f>IF(K239&lt;&gt;"",COUNTIF($K$5:K239,K239)&amp;"-"&amp;K239,"")</f>
        <v/>
      </c>
      <c r="K239" s="21"/>
      <c r="L239" s="21"/>
      <c r="M239" s="13" t="s">
        <v>385</v>
      </c>
      <c r="N239" s="26" t="str">
        <f>IF(O239&lt;&gt;"",COUNTIF($O$5:O239,O239)&amp;"-"&amp;O239,"")</f>
        <v>2-ESCOLA MUNICIPAL REDENCAO</v>
      </c>
      <c r="O239" s="21" t="s">
        <v>200</v>
      </c>
      <c r="P239" s="21" t="s">
        <v>429</v>
      </c>
      <c r="Q239" s="19"/>
      <c r="R239" s="22" t="str">
        <f>IF(T239&lt;&gt;"",COUNTIF($S$5:S239,S239)&amp;"-"&amp;S239,"")</f>
        <v>1-ESC MUL GUIMARAES ROSA5º ano</v>
      </c>
      <c r="S239" s="22" t="str">
        <f t="shared" si="10"/>
        <v>ESC MUL GUIMARAES ROSA5º ano</v>
      </c>
      <c r="T239" s="52" t="s">
        <v>297</v>
      </c>
      <c r="U239" s="19" t="s">
        <v>217</v>
      </c>
      <c r="V239" s="54" t="s">
        <v>95</v>
      </c>
      <c r="W239" s="13" t="s">
        <v>385</v>
      </c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 t="s">
        <v>385</v>
      </c>
      <c r="AJ239" s="13"/>
    </row>
    <row r="240" spans="1:36" ht="27" thickBot="1" x14ac:dyDescent="0.3">
      <c r="A240" s="13"/>
      <c r="B240" s="13"/>
      <c r="C240" s="13"/>
      <c r="D240"/>
      <c r="E240" s="13"/>
      <c r="F240" s="14"/>
      <c r="G240"/>
      <c r="H240"/>
      <c r="I240" s="13" t="s">
        <v>385</v>
      </c>
      <c r="J240" s="26" t="str">
        <f>IF(K240&lt;&gt;"",COUNTIF($K$5:K240,K240)&amp;"-"&amp;K240,"")</f>
        <v/>
      </c>
      <c r="K240" s="21"/>
      <c r="L240" s="21"/>
      <c r="M240" s="13" t="s">
        <v>385</v>
      </c>
      <c r="N240" s="26" t="str">
        <f>IF(O240&lt;&gt;"",COUNTIF($O$5:O240,O240)&amp;"-"&amp;O240,"")</f>
        <v>2-ESC MUL JOAO PESSOA</v>
      </c>
      <c r="O240" s="21" t="s">
        <v>210</v>
      </c>
      <c r="P240" s="21" t="s">
        <v>429</v>
      </c>
      <c r="Q240" s="19"/>
      <c r="R240" s="22" t="str">
        <f>IF(T240&lt;&gt;"",COUNTIF($S$5:S240,S240)&amp;"-"&amp;S240,"")</f>
        <v>1-ESCOLA MUNICIPAL DE TEMPO INTEGRAL ANTONIO PEREIRA DE SOUSA5º ano</v>
      </c>
      <c r="S240" s="22" t="str">
        <f t="shared" si="10"/>
        <v>ESCOLA MUNICIPAL DE TEMPO INTEGRAL ANTONIO PEREIRA DE SOUSA5º ano</v>
      </c>
      <c r="T240" s="52" t="s">
        <v>302</v>
      </c>
      <c r="U240" s="19" t="s">
        <v>217</v>
      </c>
      <c r="V240" s="54" t="s">
        <v>87</v>
      </c>
      <c r="W240" s="13" t="s">
        <v>385</v>
      </c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 t="s">
        <v>385</v>
      </c>
      <c r="AJ240" s="13"/>
    </row>
    <row r="241" spans="1:36" ht="27" thickBot="1" x14ac:dyDescent="0.3">
      <c r="A241" s="13"/>
      <c r="B241" s="13"/>
      <c r="C241" s="13"/>
      <c r="D241"/>
      <c r="E241" s="13"/>
      <c r="F241" s="14"/>
      <c r="G241"/>
      <c r="H241"/>
      <c r="I241" s="13" t="s">
        <v>385</v>
      </c>
      <c r="J241" s="26" t="str">
        <f>IF(K241&lt;&gt;"",COUNTIF($K$5:K241,K241)&amp;"-"&amp;K241,"")</f>
        <v/>
      </c>
      <c r="K241" s="21"/>
      <c r="L241" s="21"/>
      <c r="M241" s="13" t="s">
        <v>385</v>
      </c>
      <c r="N241" s="26" t="str">
        <f>IF(O241&lt;&gt;"",COUNTIF($O$5:O241,O241)&amp;"-"&amp;O241,"")</f>
        <v>2-ESCOLA MUNICIPAL TURMA DA MONICA</v>
      </c>
      <c r="O241" s="21" t="s">
        <v>212</v>
      </c>
      <c r="P241" s="21" t="s">
        <v>429</v>
      </c>
      <c r="Q241" s="19"/>
      <c r="R241" s="22" t="str">
        <f>IF(T241&lt;&gt;"",COUNTIF($S$5:S241,S241)&amp;"-"&amp;S241,"")</f>
        <v>2-ESCOLA MUNICIPAL DE TEMPO INTEGRAL ANTONIO PEREIRA DE SOUSA5º ano</v>
      </c>
      <c r="S241" s="22" t="str">
        <f t="shared" si="10"/>
        <v>ESCOLA MUNICIPAL DE TEMPO INTEGRAL ANTONIO PEREIRA DE SOUSA5º ano</v>
      </c>
      <c r="T241" s="52" t="s">
        <v>302</v>
      </c>
      <c r="U241" s="19" t="s">
        <v>217</v>
      </c>
      <c r="V241" s="54" t="s">
        <v>102</v>
      </c>
      <c r="W241" s="13" t="s">
        <v>385</v>
      </c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 t="s">
        <v>385</v>
      </c>
      <c r="AJ241" s="13"/>
    </row>
    <row r="242" spans="1:36" ht="27" thickBot="1" x14ac:dyDescent="0.3">
      <c r="A242" s="13"/>
      <c r="B242" s="13"/>
      <c r="C242" s="13"/>
      <c r="D242"/>
      <c r="E242" s="13"/>
      <c r="F242" s="14"/>
      <c r="G242"/>
      <c r="H242"/>
      <c r="I242" s="13" t="s">
        <v>385</v>
      </c>
      <c r="J242" s="26" t="str">
        <f>IF(K242&lt;&gt;"",COUNTIF($K$5:K242,K242)&amp;"-"&amp;K242,"")</f>
        <v/>
      </c>
      <c r="K242" s="21"/>
      <c r="L242" s="21"/>
      <c r="M242" s="13" t="s">
        <v>385</v>
      </c>
      <c r="N242" s="26" t="str">
        <f>IF(O242&lt;&gt;"",COUNTIF($O$5:O242,O242)&amp;"-"&amp;O242,"")</f>
        <v>2-ESCOLA MUNICIPAL 14 DE OUTUBRO</v>
      </c>
      <c r="O242" s="21" t="s">
        <v>216</v>
      </c>
      <c r="P242" s="21" t="s">
        <v>429</v>
      </c>
      <c r="Q242" s="19"/>
      <c r="R242" s="22" t="str">
        <f>IF(T242&lt;&gt;"",COUNTIF($S$5:S242,S242)&amp;"-"&amp;S242,"")</f>
        <v>3-ESCOLA MUNICIPAL DE TEMPO INTEGRAL ANTONIO PEREIRA DE SOUSA5º ano</v>
      </c>
      <c r="S242" s="22" t="str">
        <f t="shared" si="10"/>
        <v>ESCOLA MUNICIPAL DE TEMPO INTEGRAL ANTONIO PEREIRA DE SOUSA5º ano</v>
      </c>
      <c r="T242" s="52" t="s">
        <v>302</v>
      </c>
      <c r="U242" s="19" t="s">
        <v>217</v>
      </c>
      <c r="V242" s="54" t="s">
        <v>103</v>
      </c>
      <c r="W242" s="13" t="s">
        <v>385</v>
      </c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 t="s">
        <v>385</v>
      </c>
      <c r="AJ242" s="13"/>
    </row>
    <row r="243" spans="1:36" ht="27" thickBot="1" x14ac:dyDescent="0.3">
      <c r="A243" s="13"/>
      <c r="B243" s="13"/>
      <c r="C243" s="13"/>
      <c r="D243"/>
      <c r="E243" s="13"/>
      <c r="F243" s="14"/>
      <c r="G243"/>
      <c r="H243"/>
      <c r="I243" s="13" t="s">
        <v>385</v>
      </c>
      <c r="J243" s="26" t="str">
        <f>IF(K243&lt;&gt;"",COUNTIF($K$5:K243,K243)&amp;"-"&amp;K243,"")</f>
        <v/>
      </c>
      <c r="K243" s="21"/>
      <c r="L243" s="21"/>
      <c r="M243" s="13" t="s">
        <v>385</v>
      </c>
      <c r="N243" s="26" t="str">
        <f>IF(O243&lt;&gt;"",COUNTIF($O$5:O243,O243)&amp;"-"&amp;O243,"")</f>
        <v>1-ESCOLA MUNICIPAL MATAS</v>
      </c>
      <c r="O243" s="21" t="s">
        <v>376</v>
      </c>
      <c r="P243" s="21" t="s">
        <v>429</v>
      </c>
      <c r="Q243" s="19"/>
      <c r="R243" s="22" t="str">
        <f>IF(T243&lt;&gt;"",COUNTIF($S$5:S243,S243)&amp;"-"&amp;S243,"")</f>
        <v>4-ESCOLA MUNICIPAL DE TEMPO INTEGRAL ANTONIO PEREIRA DE SOUSA5º ano</v>
      </c>
      <c r="S243" s="22" t="str">
        <f t="shared" si="10"/>
        <v>ESCOLA MUNICIPAL DE TEMPO INTEGRAL ANTONIO PEREIRA DE SOUSA5º ano</v>
      </c>
      <c r="T243" s="52" t="s">
        <v>302</v>
      </c>
      <c r="U243" s="19" t="s">
        <v>217</v>
      </c>
      <c r="V243" s="54" t="s">
        <v>100</v>
      </c>
      <c r="W243" s="13" t="s">
        <v>385</v>
      </c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 t="s">
        <v>385</v>
      </c>
      <c r="AJ243" s="13"/>
    </row>
    <row r="244" spans="1:36" thickBot="1" x14ac:dyDescent="0.3">
      <c r="A244" s="13"/>
      <c r="B244" s="13"/>
      <c r="C244" s="13"/>
      <c r="D244"/>
      <c r="E244" s="13"/>
      <c r="F244" s="14"/>
      <c r="G244"/>
      <c r="H244"/>
      <c r="I244" s="13" t="s">
        <v>385</v>
      </c>
      <c r="J244" s="26" t="str">
        <f>IF(K244&lt;&gt;"",COUNTIF($K$5:K244,K244)&amp;"-"&amp;K244,"")</f>
        <v/>
      </c>
      <c r="K244" s="21"/>
      <c r="L244" s="21"/>
      <c r="M244" s="13" t="s">
        <v>385</v>
      </c>
      <c r="N244" s="26" t="str">
        <f>IF(O244&lt;&gt;"",COUNTIF($O$5:O244,O244)&amp;"-"&amp;O244,"")</f>
        <v>2-ESCOLA MUNICIPAL FRANCISCO DIVINO VASCONCELOS</v>
      </c>
      <c r="O244" s="21" t="s">
        <v>246</v>
      </c>
      <c r="P244" s="21" t="s">
        <v>429</v>
      </c>
      <c r="Q244" s="19"/>
      <c r="R244" s="22" t="str">
        <f>IF(T244&lt;&gt;"",COUNTIF($S$5:S244,S244)&amp;"-"&amp;S244,"")</f>
        <v>1-ESCOLA MUNICIPAL NOVA GERACAO5º ano</v>
      </c>
      <c r="S244" s="22" t="str">
        <f t="shared" si="10"/>
        <v>ESCOLA MUNICIPAL NOVA GERACAO5º ano</v>
      </c>
      <c r="T244" s="52" t="s">
        <v>300</v>
      </c>
      <c r="U244" s="19" t="s">
        <v>217</v>
      </c>
      <c r="V244" s="54" t="s">
        <v>87</v>
      </c>
      <c r="W244" s="13" t="s">
        <v>385</v>
      </c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 t="s">
        <v>385</v>
      </c>
      <c r="AJ244" s="13"/>
    </row>
    <row r="245" spans="1:36" thickBot="1" x14ac:dyDescent="0.3">
      <c r="A245" s="13"/>
      <c r="B245" s="13"/>
      <c r="C245" s="13"/>
      <c r="D245"/>
      <c r="E245" s="13"/>
      <c r="F245" s="14"/>
      <c r="G245"/>
      <c r="H245"/>
      <c r="I245" s="13" t="s">
        <v>385</v>
      </c>
      <c r="J245" s="26" t="str">
        <f>IF(K245&lt;&gt;"",COUNTIF($K$5:K245,K245)&amp;"-"&amp;K245,"")</f>
        <v/>
      </c>
      <c r="K245" s="21"/>
      <c r="L245" s="21"/>
      <c r="M245" s="13" t="s">
        <v>385</v>
      </c>
      <c r="N245" s="26" t="str">
        <f>IF(O245&lt;&gt;"",COUNTIF($O$5:O245,O245)&amp;"-"&amp;O245,"")</f>
        <v>2-ESC MUL BARNABE PEREIRA DO NASCIMENTO</v>
      </c>
      <c r="O245" s="21" t="s">
        <v>255</v>
      </c>
      <c r="P245" s="21" t="s">
        <v>429</v>
      </c>
      <c r="Q245" s="19"/>
      <c r="R245" s="22" t="str">
        <f>IF(T245&lt;&gt;"",COUNTIF($S$5:S245,S245)&amp;"-"&amp;S245,"")</f>
        <v>1-ESC MUL AURELIO BUARQUE5º ano</v>
      </c>
      <c r="S245" s="22" t="str">
        <f t="shared" si="10"/>
        <v>ESC MUL AURELIO BUARQUE5º ano</v>
      </c>
      <c r="T245" s="52" t="s">
        <v>296</v>
      </c>
      <c r="U245" s="19" t="s">
        <v>217</v>
      </c>
      <c r="V245" s="54" t="s">
        <v>95</v>
      </c>
      <c r="W245" s="13" t="s">
        <v>385</v>
      </c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 t="s">
        <v>385</v>
      </c>
      <c r="AJ245" s="13"/>
    </row>
    <row r="246" spans="1:36" ht="27" thickBot="1" x14ac:dyDescent="0.3">
      <c r="A246" s="13"/>
      <c r="B246" s="13"/>
      <c r="C246" s="13"/>
      <c r="D246"/>
      <c r="E246" s="13"/>
      <c r="F246" s="14"/>
      <c r="G246"/>
      <c r="H246"/>
      <c r="I246" s="13" t="s">
        <v>385</v>
      </c>
      <c r="J246" s="26" t="str">
        <f>IF(K246&lt;&gt;"",COUNTIF($K$5:K246,K246)&amp;"-"&amp;K246,"")</f>
        <v/>
      </c>
      <c r="K246" s="21"/>
      <c r="L246" s="21"/>
      <c r="M246" s="13" t="s">
        <v>385</v>
      </c>
      <c r="N246" s="26" t="str">
        <f>IF(O246&lt;&gt;"",COUNTIF($O$5:O246,O246)&amp;"-"&amp;O246,"")</f>
        <v>2-ESCOLA MUNICIPAL FIRMINO COELHO DE ARAUJO</v>
      </c>
      <c r="O246" s="21" t="s">
        <v>407</v>
      </c>
      <c r="P246" s="21" t="s">
        <v>429</v>
      </c>
      <c r="Q246" s="19"/>
      <c r="R246" s="22" t="str">
        <f>IF(T246&lt;&gt;"",COUNTIF($S$5:S246,S246)&amp;"-"&amp;S246,"")</f>
        <v>1-ESCOLA MUNICIPAL DE TEMPO INTEGRAL SAO JOSE5º ano</v>
      </c>
      <c r="S246" s="22" t="str">
        <f t="shared" si="10"/>
        <v>ESCOLA MUNICIPAL DE TEMPO INTEGRAL SAO JOSE5º ano</v>
      </c>
      <c r="T246" s="52" t="s">
        <v>304</v>
      </c>
      <c r="U246" s="19" t="s">
        <v>217</v>
      </c>
      <c r="V246" s="54" t="s">
        <v>134</v>
      </c>
      <c r="W246" s="13" t="s">
        <v>385</v>
      </c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 t="s">
        <v>385</v>
      </c>
      <c r="AJ246" s="13"/>
    </row>
    <row r="247" spans="1:36" ht="27" thickBot="1" x14ac:dyDescent="0.3">
      <c r="A247" s="13"/>
      <c r="B247" s="13"/>
      <c r="C247" s="13"/>
      <c r="D247"/>
      <c r="E247" s="13"/>
      <c r="F247" s="14"/>
      <c r="G247"/>
      <c r="H247"/>
      <c r="I247" s="13" t="s">
        <v>385</v>
      </c>
      <c r="J247" s="26" t="str">
        <f>IF(K247&lt;&gt;"",COUNTIF($K$5:K247,K247)&amp;"-"&amp;K247,"")</f>
        <v/>
      </c>
      <c r="K247" s="21"/>
      <c r="L247" s="21"/>
      <c r="M247" s="13" t="s">
        <v>385</v>
      </c>
      <c r="N247" s="26" t="str">
        <f>IF(O247&lt;&gt;"",COUNTIF($O$5:O247,O247)&amp;"-"&amp;O247,"")</f>
        <v>2-ESCOLA MUNICIPAL MARGARIDA OLIVEIRA DE SOUSA</v>
      </c>
      <c r="O247" s="21" t="s">
        <v>256</v>
      </c>
      <c r="P247" s="21" t="s">
        <v>429</v>
      </c>
      <c r="Q247" s="19"/>
      <c r="R247" s="22" t="str">
        <f>IF(T247&lt;&gt;"",COUNTIF($S$5:S247,S247)&amp;"-"&amp;S247,"")</f>
        <v>1-ESCOLA MUNICIPAL ILANNA TAVARES DA COSTA5º ano</v>
      </c>
      <c r="S247" s="22" t="str">
        <f t="shared" si="10"/>
        <v>ESCOLA MUNICIPAL ILANNA TAVARES DA COSTA5º ano</v>
      </c>
      <c r="T247" s="52" t="s">
        <v>306</v>
      </c>
      <c r="U247" s="19" t="s">
        <v>217</v>
      </c>
      <c r="V247" s="54" t="s">
        <v>87</v>
      </c>
      <c r="W247" s="13" t="s">
        <v>385</v>
      </c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 t="s">
        <v>385</v>
      </c>
      <c r="AJ247" s="13"/>
    </row>
    <row r="248" spans="1:36" ht="27" thickBot="1" x14ac:dyDescent="0.3">
      <c r="A248" s="13"/>
      <c r="B248" s="13"/>
      <c r="C248" s="13"/>
      <c r="D248"/>
      <c r="E248" s="13"/>
      <c r="F248" s="14"/>
      <c r="G248"/>
      <c r="H248"/>
      <c r="I248" s="13" t="s">
        <v>385</v>
      </c>
      <c r="J248" s="26" t="str">
        <f>IF(K248&lt;&gt;"",COUNTIF($K$5:K248,K248)&amp;"-"&amp;K248,"")</f>
        <v/>
      </c>
      <c r="K248" s="21"/>
      <c r="L248" s="21"/>
      <c r="M248" s="13" t="s">
        <v>385</v>
      </c>
      <c r="N248" s="26" t="str">
        <f>IF(O248&lt;&gt;"",COUNTIF($O$5:O248,O248)&amp;"-"&amp;O248,"")</f>
        <v>2-ESC MUL DAMIANA</v>
      </c>
      <c r="O248" s="21" t="s">
        <v>411</v>
      </c>
      <c r="P248" s="21" t="s">
        <v>429</v>
      </c>
      <c r="Q248" s="19"/>
      <c r="R248" s="22" t="str">
        <f>IF(T248&lt;&gt;"",COUNTIF($S$5:S248,S248)&amp;"-"&amp;S248,"")</f>
        <v>2-ESCOLA MUNICIPAL ILANNA TAVARES DA COSTA5º ano</v>
      </c>
      <c r="S248" s="22" t="str">
        <f t="shared" si="10"/>
        <v>ESCOLA MUNICIPAL ILANNA TAVARES DA COSTA5º ano</v>
      </c>
      <c r="T248" s="52" t="s">
        <v>306</v>
      </c>
      <c r="U248" s="19" t="s">
        <v>217</v>
      </c>
      <c r="V248" s="54" t="s">
        <v>100</v>
      </c>
      <c r="W248" s="13" t="s">
        <v>385</v>
      </c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 t="s">
        <v>385</v>
      </c>
      <c r="AJ248" s="13"/>
    </row>
    <row r="249" spans="1:36" ht="27" thickBot="1" x14ac:dyDescent="0.3">
      <c r="A249" s="13"/>
      <c r="B249" s="13"/>
      <c r="C249" s="13"/>
      <c r="D249"/>
      <c r="E249" s="13"/>
      <c r="F249" s="14"/>
      <c r="G249"/>
      <c r="H249"/>
      <c r="I249" s="13" t="s">
        <v>385</v>
      </c>
      <c r="J249" s="26" t="str">
        <f>IF(K249&lt;&gt;"",COUNTIF($K$5:K249,K249)&amp;"-"&amp;K249,"")</f>
        <v/>
      </c>
      <c r="K249" s="21"/>
      <c r="L249" s="21"/>
      <c r="M249" s="13" t="s">
        <v>385</v>
      </c>
      <c r="N249" s="26" t="str">
        <f>IF(O249&lt;&gt;"",COUNTIF($O$5:O249,O249)&amp;"-"&amp;O249,"")</f>
        <v>2-ESC MUL LIMOEIRO</v>
      </c>
      <c r="O249" s="21" t="s">
        <v>412</v>
      </c>
      <c r="P249" s="21" t="s">
        <v>429</v>
      </c>
      <c r="Q249" s="19"/>
      <c r="R249" s="22" t="str">
        <f>IF(T249&lt;&gt;"",COUNTIF($S$5:S249,S249)&amp;"-"&amp;S249,"")</f>
        <v>3-ESCOLA MUNICIPAL ILANNA TAVARES DA COSTA5º ano</v>
      </c>
      <c r="S249" s="22" t="str">
        <f t="shared" si="10"/>
        <v>ESCOLA MUNICIPAL ILANNA TAVARES DA COSTA5º ano</v>
      </c>
      <c r="T249" s="52" t="s">
        <v>306</v>
      </c>
      <c r="U249" s="19" t="s">
        <v>217</v>
      </c>
      <c r="V249" s="54" t="s">
        <v>102</v>
      </c>
      <c r="W249" s="13" t="s">
        <v>385</v>
      </c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 t="s">
        <v>385</v>
      </c>
      <c r="AJ249" s="13"/>
    </row>
    <row r="250" spans="1:36" ht="27" thickBot="1" x14ac:dyDescent="0.3">
      <c r="A250" s="13"/>
      <c r="B250" s="13"/>
      <c r="C250" s="13"/>
      <c r="D250"/>
      <c r="E250" s="13"/>
      <c r="F250" s="14"/>
      <c r="G250"/>
      <c r="H250"/>
      <c r="I250" s="13" t="s">
        <v>385</v>
      </c>
      <c r="J250" s="26" t="str">
        <f>IF(K250&lt;&gt;"",COUNTIF($K$5:K250,K250)&amp;"-"&amp;K250,"")</f>
        <v/>
      </c>
      <c r="K250" s="21"/>
      <c r="L250" s="21"/>
      <c r="M250" s="13" t="s">
        <v>385</v>
      </c>
      <c r="N250" s="26" t="str">
        <f>IF(O250&lt;&gt;"",COUNTIF($O$5:O250,O250)&amp;"-"&amp;O250,"")</f>
        <v>2-ESCOLA MUNICIPAL DE TEMPO INTEGRAL FRANCISCO PINHEIRO DA SILVEIRA</v>
      </c>
      <c r="O250" s="21" t="s">
        <v>270</v>
      </c>
      <c r="P250" s="21" t="s">
        <v>429</v>
      </c>
      <c r="Q250" s="19"/>
      <c r="R250" s="22" t="str">
        <f>IF(T250&lt;&gt;"",COUNTIF($S$5:S250,S250)&amp;"-"&amp;S250,"")</f>
        <v>1-ESCOLA MUNICIPAL DOM JAIME ANTONIO SCHUCK5º ano</v>
      </c>
      <c r="S250" s="22" t="str">
        <f t="shared" si="10"/>
        <v>ESCOLA MUNICIPAL DOM JAIME ANTONIO SCHUCK5º ano</v>
      </c>
      <c r="T250" s="52" t="s">
        <v>325</v>
      </c>
      <c r="U250" s="19" t="s">
        <v>217</v>
      </c>
      <c r="V250" s="54" t="s">
        <v>87</v>
      </c>
      <c r="W250" s="13" t="s">
        <v>385</v>
      </c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 t="s">
        <v>385</v>
      </c>
      <c r="AJ250" s="13"/>
    </row>
    <row r="251" spans="1:36" ht="27" thickBot="1" x14ac:dyDescent="0.3">
      <c r="A251" s="13"/>
      <c r="B251" s="13"/>
      <c r="C251" s="13"/>
      <c r="D251"/>
      <c r="E251" s="13"/>
      <c r="F251" s="14"/>
      <c r="G251"/>
      <c r="H251"/>
      <c r="I251" s="13" t="s">
        <v>385</v>
      </c>
      <c r="J251" s="26" t="str">
        <f>IF(K251&lt;&gt;"",COUNTIF($K$5:K251,K251)&amp;"-"&amp;K251,"")</f>
        <v/>
      </c>
      <c r="K251" s="21"/>
      <c r="L251" s="21"/>
      <c r="M251" s="13" t="s">
        <v>385</v>
      </c>
      <c r="N251" s="26" t="str">
        <f>IF(O251&lt;&gt;"",COUNTIF($O$5:O251,O251)&amp;"-"&amp;O251,"")</f>
        <v>2-ESCOLA MUNICIPAL AYRTON SENNA</v>
      </c>
      <c r="O251" s="21" t="s">
        <v>276</v>
      </c>
      <c r="P251" s="21" t="s">
        <v>429</v>
      </c>
      <c r="Q251" s="19"/>
      <c r="R251" s="22" t="str">
        <f>IF(T251&lt;&gt;"",COUNTIF($S$5:S251,S251)&amp;"-"&amp;S251,"")</f>
        <v>2-ESCOLA MUNICIPAL DOM JAIME ANTONIO SCHUCK5º ano</v>
      </c>
      <c r="S251" s="22" t="str">
        <f t="shared" si="10"/>
        <v>ESCOLA MUNICIPAL DOM JAIME ANTONIO SCHUCK5º ano</v>
      </c>
      <c r="T251" s="52" t="s">
        <v>325</v>
      </c>
      <c r="U251" s="19" t="s">
        <v>217</v>
      </c>
      <c r="V251" s="54" t="s">
        <v>100</v>
      </c>
      <c r="W251" s="13" t="s">
        <v>385</v>
      </c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 t="s">
        <v>385</v>
      </c>
      <c r="AJ251" s="13"/>
    </row>
    <row r="252" spans="1:36" ht="27" thickBot="1" x14ac:dyDescent="0.3">
      <c r="A252" s="13"/>
      <c r="B252" s="13"/>
      <c r="C252" s="13"/>
      <c r="D252"/>
      <c r="E252" s="13"/>
      <c r="F252" s="14"/>
      <c r="G252"/>
      <c r="H252"/>
      <c r="I252" s="13" t="s">
        <v>385</v>
      </c>
      <c r="J252" s="26" t="str">
        <f>IF(K252&lt;&gt;"",COUNTIF($K$5:K252,K252)&amp;"-"&amp;K252,"")</f>
        <v/>
      </c>
      <c r="K252" s="21"/>
      <c r="L252" s="21"/>
      <c r="M252" s="13" t="s">
        <v>385</v>
      </c>
      <c r="N252" s="26" t="str">
        <f>IF(O252&lt;&gt;"",COUNTIF($O$5:O252,O252)&amp;"-"&amp;O252,"")</f>
        <v>2-ESCOLA MUNICIPAL PAULO FREIRE</v>
      </c>
      <c r="O252" s="21" t="s">
        <v>277</v>
      </c>
      <c r="P252" s="21" t="s">
        <v>429</v>
      </c>
      <c r="Q252" s="19"/>
      <c r="R252" s="22" t="str">
        <f>IF(T252&lt;&gt;"",COUNTIF($S$5:S252,S252)&amp;"-"&amp;S252,"")</f>
        <v>3-ESCOLA MUNICIPAL DOM JAIME ANTONIO SCHUCK5º ano</v>
      </c>
      <c r="S252" s="22" t="str">
        <f t="shared" si="10"/>
        <v>ESCOLA MUNICIPAL DOM JAIME ANTONIO SCHUCK5º ano</v>
      </c>
      <c r="T252" s="52" t="s">
        <v>325</v>
      </c>
      <c r="U252" s="19" t="s">
        <v>217</v>
      </c>
      <c r="V252" s="54" t="s">
        <v>102</v>
      </c>
      <c r="W252" s="13" t="s">
        <v>385</v>
      </c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 t="s">
        <v>385</v>
      </c>
      <c r="AJ252" s="13"/>
    </row>
    <row r="253" spans="1:36" ht="27" thickBot="1" x14ac:dyDescent="0.3">
      <c r="A253" s="13"/>
      <c r="B253" s="13"/>
      <c r="C253" s="13"/>
      <c r="D253"/>
      <c r="E253" s="13"/>
      <c r="F253" s="14"/>
      <c r="G253"/>
      <c r="H253"/>
      <c r="I253" s="13" t="s">
        <v>385</v>
      </c>
      <c r="J253" s="26" t="str">
        <f>IF(K253&lt;&gt;"",COUNTIF($K$5:K253,K253)&amp;"-"&amp;K253,"")</f>
        <v/>
      </c>
      <c r="K253" s="21"/>
      <c r="L253" s="21"/>
      <c r="M253" s="13" t="s">
        <v>385</v>
      </c>
      <c r="N253" s="26" t="str">
        <f>IF(O253&lt;&gt;"",COUNTIF($O$5:O253,O253)&amp;"-"&amp;O253,"")</f>
        <v>1-ESCOLA MUNICIPAL PROFESSORA FILOMENA ROCHA SOARES</v>
      </c>
      <c r="O253" s="21" t="s">
        <v>377</v>
      </c>
      <c r="P253" s="21" t="s">
        <v>429</v>
      </c>
      <c r="Q253" s="19"/>
      <c r="R253" s="22" t="str">
        <f>IF(T253&lt;&gt;"",COUNTIF($S$5:S253,S253)&amp;"-"&amp;S253,"")</f>
        <v>1-ESCOLA MUNICIPAL AMERICA ALVES DE OLIVEIRA5º ano</v>
      </c>
      <c r="S253" s="22" t="str">
        <f t="shared" si="10"/>
        <v>ESCOLA MUNICIPAL AMERICA ALVES DE OLIVEIRA5º ano</v>
      </c>
      <c r="T253" s="52" t="s">
        <v>322</v>
      </c>
      <c r="U253" s="19" t="s">
        <v>217</v>
      </c>
      <c r="V253" s="54" t="s">
        <v>100</v>
      </c>
      <c r="W253" s="13" t="s">
        <v>385</v>
      </c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 t="s">
        <v>385</v>
      </c>
      <c r="AJ253" s="13"/>
    </row>
    <row r="254" spans="1:36" ht="27" thickBot="1" x14ac:dyDescent="0.3">
      <c r="A254" s="13"/>
      <c r="B254" s="13"/>
      <c r="C254" s="13"/>
      <c r="D254"/>
      <c r="E254" s="13"/>
      <c r="F254" s="14"/>
      <c r="G254"/>
      <c r="H254"/>
      <c r="I254" s="13" t="s">
        <v>385</v>
      </c>
      <c r="J254" s="26" t="str">
        <f>IF(K254&lt;&gt;"",COUNTIF($K$5:K254,K254)&amp;"-"&amp;K254,"")</f>
        <v/>
      </c>
      <c r="K254" s="21"/>
      <c r="L254" s="21"/>
      <c r="M254" s="13" t="s">
        <v>385</v>
      </c>
      <c r="N254" s="26" t="str">
        <f>IF(O254&lt;&gt;"",COUNTIF($O$5:O254,O254)&amp;"-"&amp;O254,"")</f>
        <v>2-ESCOLA MUNICIPAL ALDENORA MENDES MASCARENHAS</v>
      </c>
      <c r="O254" s="21" t="s">
        <v>284</v>
      </c>
      <c r="P254" s="21" t="s">
        <v>429</v>
      </c>
      <c r="Q254" s="19"/>
      <c r="R254" s="22" t="str">
        <f>IF(T254&lt;&gt;"",COUNTIF($S$5:S254,S254)&amp;"-"&amp;S254,"")</f>
        <v>2-ESCOLA MUNICIPAL AMERICA ALVES DE OLIVEIRA5º ano</v>
      </c>
      <c r="S254" s="22" t="str">
        <f t="shared" si="10"/>
        <v>ESCOLA MUNICIPAL AMERICA ALVES DE OLIVEIRA5º ano</v>
      </c>
      <c r="T254" s="52" t="s">
        <v>322</v>
      </c>
      <c r="U254" s="19" t="s">
        <v>217</v>
      </c>
      <c r="V254" s="54" t="s">
        <v>87</v>
      </c>
      <c r="W254" s="13" t="s">
        <v>385</v>
      </c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 t="s">
        <v>385</v>
      </c>
      <c r="AJ254" s="13"/>
    </row>
    <row r="255" spans="1:36" thickBot="1" x14ac:dyDescent="0.3">
      <c r="A255" s="13"/>
      <c r="B255" s="13"/>
      <c r="C255" s="13"/>
      <c r="D255"/>
      <c r="E255" s="13"/>
      <c r="F255" s="14"/>
      <c r="G255"/>
      <c r="H255"/>
      <c r="I255" s="13" t="s">
        <v>385</v>
      </c>
      <c r="J255" s="26" t="str">
        <f>IF(K255&lt;&gt;"",COUNTIF($K$5:K255,K255)&amp;"-"&amp;K255,"")</f>
        <v/>
      </c>
      <c r="K255" s="21"/>
      <c r="L255" s="21"/>
      <c r="M255" s="13" t="s">
        <v>385</v>
      </c>
      <c r="N255" s="26" t="str">
        <f>IF(O255&lt;&gt;"",COUNTIF($O$5:O255,O255)&amp;"-"&amp;O255,"")</f>
        <v>2-ESCOLA MUNICIPAL BRICIO LUAN QUEIROZ DIVINO</v>
      </c>
      <c r="O255" s="21" t="s">
        <v>285</v>
      </c>
      <c r="P255" s="21" t="s">
        <v>429</v>
      </c>
      <c r="Q255" s="19"/>
      <c r="R255" s="22" t="str">
        <f>IF(T255&lt;&gt;"",COUNTIF($S$5:S255,S255)&amp;"-"&amp;S255,"")</f>
        <v>1-ESCOLA MUNICIPAL PIRACEMA5º ano</v>
      </c>
      <c r="S255" s="22" t="str">
        <f t="shared" si="10"/>
        <v>ESCOLA MUNICIPAL PIRACEMA5º ano</v>
      </c>
      <c r="T255" s="52" t="s">
        <v>329</v>
      </c>
      <c r="U255" s="19" t="s">
        <v>217</v>
      </c>
      <c r="V255" s="54" t="s">
        <v>512</v>
      </c>
      <c r="W255" s="13" t="s">
        <v>385</v>
      </c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 t="s">
        <v>385</v>
      </c>
      <c r="AJ255" s="13"/>
    </row>
    <row r="256" spans="1:36" thickBot="1" x14ac:dyDescent="0.3">
      <c r="A256" s="13"/>
      <c r="B256" s="13"/>
      <c r="C256" s="13"/>
      <c r="D256"/>
      <c r="E256" s="13"/>
      <c r="F256" s="14"/>
      <c r="G256"/>
      <c r="H256"/>
      <c r="I256" s="13" t="s">
        <v>385</v>
      </c>
      <c r="J256" s="26" t="str">
        <f>IF(K256&lt;&gt;"",COUNTIF($K$5:K256,K256)&amp;"-"&amp;K256,"")</f>
        <v/>
      </c>
      <c r="K256" s="21"/>
      <c r="L256" s="21"/>
      <c r="M256" s="13" t="s">
        <v>385</v>
      </c>
      <c r="N256" s="26" t="str">
        <f>IF(O256&lt;&gt;"",COUNTIF($O$5:O256,O256)&amp;"-"&amp;O256,"")</f>
        <v>1-ESCOLA MUNICIPAL DIVINA RIBEIRO BORGES</v>
      </c>
      <c r="O256" s="21" t="s">
        <v>379</v>
      </c>
      <c r="P256" s="21" t="s">
        <v>429</v>
      </c>
      <c r="Q256" s="19"/>
      <c r="R256" s="22" t="str">
        <f>IF(T256&lt;&gt;"",COUNTIF($S$5:S256,S256)&amp;"-"&amp;S256,"")</f>
        <v>1-ESC MUL ARISTEU CAMARGO5º ano</v>
      </c>
      <c r="S256" s="22" t="str">
        <f t="shared" si="10"/>
        <v>ESC MUL ARISTEU CAMARGO5º ano</v>
      </c>
      <c r="T256" s="52" t="s">
        <v>513</v>
      </c>
      <c r="U256" s="19" t="s">
        <v>217</v>
      </c>
      <c r="V256" s="54" t="s">
        <v>87</v>
      </c>
      <c r="W256" s="13" t="s">
        <v>385</v>
      </c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 t="s">
        <v>385</v>
      </c>
      <c r="AJ256" s="13"/>
    </row>
    <row r="257" spans="1:36" thickBot="1" x14ac:dyDescent="0.3">
      <c r="A257" s="13"/>
      <c r="B257" s="13"/>
      <c r="C257" s="13"/>
      <c r="D257"/>
      <c r="E257" s="13"/>
      <c r="F257" s="14"/>
      <c r="G257"/>
      <c r="H257"/>
      <c r="I257" s="13" t="s">
        <v>385</v>
      </c>
      <c r="J257" s="26" t="str">
        <f>IF(K257&lt;&gt;"",COUNTIF($K$5:K257,K257)&amp;"-"&amp;K257,"")</f>
        <v/>
      </c>
      <c r="K257" s="21"/>
      <c r="L257" s="21"/>
      <c r="M257" s="13" t="s">
        <v>385</v>
      </c>
      <c r="N257" s="26" t="str">
        <f>IF(O257&lt;&gt;"",COUNTIF($O$5:O257,O257)&amp;"-"&amp;O257,"")</f>
        <v>2-ESC MUL HERMINIO AZEVEDO SOARES</v>
      </c>
      <c r="O257" s="21" t="s">
        <v>290</v>
      </c>
      <c r="P257" s="21" t="s">
        <v>429</v>
      </c>
      <c r="Q257" s="19"/>
      <c r="R257" s="22" t="str">
        <f>IF(T257&lt;&gt;"",COUNTIF($S$5:S257,S257)&amp;"-"&amp;S257,"")</f>
        <v>1-ESCOLA MUNICIPAL JULIO PINHEIRO5º ano</v>
      </c>
      <c r="S257" s="22" t="str">
        <f t="shared" si="10"/>
        <v>ESCOLA MUNICIPAL JULIO PINHEIRO5º ano</v>
      </c>
      <c r="T257" s="52" t="s">
        <v>320</v>
      </c>
      <c r="U257" s="19" t="s">
        <v>217</v>
      </c>
      <c r="V257" s="54" t="s">
        <v>514</v>
      </c>
      <c r="W257" s="13" t="s">
        <v>385</v>
      </c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 t="s">
        <v>385</v>
      </c>
      <c r="AJ257" s="13"/>
    </row>
    <row r="258" spans="1:36" thickBot="1" x14ac:dyDescent="0.3">
      <c r="A258" s="13"/>
      <c r="B258" s="13"/>
      <c r="C258" s="13"/>
      <c r="D258"/>
      <c r="E258" s="13"/>
      <c r="F258" s="14"/>
      <c r="G258"/>
      <c r="H258"/>
      <c r="I258" s="13" t="s">
        <v>385</v>
      </c>
      <c r="J258" s="26" t="str">
        <f>IF(K258&lt;&gt;"",COUNTIF($K$5:K258,K258)&amp;"-"&amp;K258,"")</f>
        <v/>
      </c>
      <c r="K258" s="21"/>
      <c r="L258" s="21"/>
      <c r="M258" s="13" t="s">
        <v>385</v>
      </c>
      <c r="N258" s="26" t="str">
        <f>IF(O258&lt;&gt;"",COUNTIF($O$5:O258,O258)&amp;"-"&amp;O258,"")</f>
        <v>2-ESCOLA MUNICIPAL GETULIO VARGAS</v>
      </c>
      <c r="O258" s="21" t="s">
        <v>199</v>
      </c>
      <c r="P258" s="21" t="s">
        <v>429</v>
      </c>
      <c r="Q258" s="19"/>
      <c r="R258" s="22" t="str">
        <f>IF(T258&lt;&gt;"",COUNTIF($S$5:S258,S258)&amp;"-"&amp;S258,"")</f>
        <v>2-ESCOLA MUNICIPAL JULIO PINHEIRO5º ano</v>
      </c>
      <c r="S258" s="22" t="str">
        <f t="shared" si="10"/>
        <v>ESCOLA MUNICIPAL JULIO PINHEIRO5º ano</v>
      </c>
      <c r="T258" s="52" t="s">
        <v>320</v>
      </c>
      <c r="U258" s="19" t="s">
        <v>217</v>
      </c>
      <c r="V258" s="54" t="s">
        <v>515</v>
      </c>
      <c r="W258" s="13" t="s">
        <v>385</v>
      </c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 t="s">
        <v>385</v>
      </c>
      <c r="AJ258" s="13"/>
    </row>
    <row r="259" spans="1:36" thickBot="1" x14ac:dyDescent="0.3">
      <c r="A259" s="13"/>
      <c r="B259" s="13"/>
      <c r="C259" s="13"/>
      <c r="D259"/>
      <c r="E259" s="13"/>
      <c r="F259" s="14"/>
      <c r="G259"/>
      <c r="H259"/>
      <c r="I259" s="13" t="s">
        <v>385</v>
      </c>
      <c r="J259" s="26" t="str">
        <f>IF(K259&lt;&gt;"",COUNTIF($K$5:K259,K259)&amp;"-"&amp;K259,"")</f>
        <v/>
      </c>
      <c r="K259" s="21"/>
      <c r="L259" s="21"/>
      <c r="M259" s="13" t="s">
        <v>385</v>
      </c>
      <c r="N259" s="26" t="str">
        <f>IF(O259&lt;&gt;"",COUNTIF($O$5:O259,O259)&amp;"-"&amp;O259,"")</f>
        <v>2-ESC MUL AURELIO BUARQUE</v>
      </c>
      <c r="O259" s="21" t="s">
        <v>296</v>
      </c>
      <c r="P259" s="21" t="s">
        <v>429</v>
      </c>
      <c r="Q259" s="19"/>
      <c r="R259" s="22" t="str">
        <f>IF(T259&lt;&gt;"",COUNTIF($S$5:S259,S259)&amp;"-"&amp;S259,"")</f>
        <v>1-ESC MUL AMAZILIO DE SOUZA RIBEIRO5º ano</v>
      </c>
      <c r="S259" s="22" t="str">
        <f t="shared" si="10"/>
        <v>ESC MUL AMAZILIO DE SOUZA RIBEIRO5º ano</v>
      </c>
      <c r="T259" s="52" t="s">
        <v>327</v>
      </c>
      <c r="U259" s="19" t="s">
        <v>217</v>
      </c>
      <c r="V259" s="54" t="s">
        <v>516</v>
      </c>
      <c r="W259" s="13" t="s">
        <v>385</v>
      </c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 t="s">
        <v>385</v>
      </c>
      <c r="AJ259" s="13"/>
    </row>
    <row r="260" spans="1:36" thickBot="1" x14ac:dyDescent="0.3">
      <c r="A260" s="13"/>
      <c r="B260" s="13"/>
      <c r="C260" s="13"/>
      <c r="D260"/>
      <c r="E260" s="13"/>
      <c r="F260" s="14"/>
      <c r="G260"/>
      <c r="H260"/>
      <c r="I260" s="13" t="s">
        <v>385</v>
      </c>
      <c r="J260" s="26" t="str">
        <f>IF(K260&lt;&gt;"",COUNTIF($K$5:K260,K260)&amp;"-"&amp;K260,"")</f>
        <v/>
      </c>
      <c r="K260" s="21"/>
      <c r="L260" s="21"/>
      <c r="M260" s="13" t="s">
        <v>385</v>
      </c>
      <c r="N260" s="26" t="str">
        <f>IF(O260&lt;&gt;"",COUNTIF($O$5:O260,O260)&amp;"-"&amp;O260,"")</f>
        <v>2-ESC MUL MACHADO DE ASSIS</v>
      </c>
      <c r="O260" s="21" t="s">
        <v>298</v>
      </c>
      <c r="P260" s="21" t="s">
        <v>429</v>
      </c>
      <c r="Q260" s="19"/>
      <c r="R260" s="22" t="str">
        <f>IF(T260&lt;&gt;"",COUNTIF($S$5:S260,S260)&amp;"-"&amp;S260,"")</f>
        <v>1-ESCOLA MUNICIPAL JOSE BENICIO MARIZ5º ano</v>
      </c>
      <c r="S260" s="22" t="str">
        <f t="shared" si="10"/>
        <v>ESCOLA MUNICIPAL JOSE BENICIO MARIZ5º ano</v>
      </c>
      <c r="T260" s="52" t="s">
        <v>447</v>
      </c>
      <c r="U260" s="19" t="s">
        <v>217</v>
      </c>
      <c r="V260" s="54" t="s">
        <v>517</v>
      </c>
      <c r="W260" s="13" t="s">
        <v>385</v>
      </c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 t="s">
        <v>385</v>
      </c>
      <c r="AJ260" s="13"/>
    </row>
    <row r="261" spans="1:36" thickBot="1" x14ac:dyDescent="0.3">
      <c r="A261" s="13"/>
      <c r="B261" s="13"/>
      <c r="C261" s="13"/>
      <c r="D261"/>
      <c r="E261" s="13"/>
      <c r="F261" s="14"/>
      <c r="G261"/>
      <c r="H261"/>
      <c r="I261" s="13" t="s">
        <v>385</v>
      </c>
      <c r="J261" s="26" t="str">
        <f>IF(K261&lt;&gt;"",COUNTIF($K$5:K261,K261)&amp;"-"&amp;K261,"")</f>
        <v/>
      </c>
      <c r="K261" s="21"/>
      <c r="L261" s="21"/>
      <c r="M261" s="13" t="s">
        <v>385</v>
      </c>
      <c r="N261" s="26" t="str">
        <f>IF(O261&lt;&gt;"",COUNTIF($O$5:O261,O261)&amp;"-"&amp;O261,"")</f>
        <v>2-ESCOLA MUNICIPAL NOVA GERACAO</v>
      </c>
      <c r="O261" s="21" t="s">
        <v>300</v>
      </c>
      <c r="P261" s="21" t="s">
        <v>429</v>
      </c>
      <c r="Q261" s="19"/>
      <c r="R261" s="22" t="str">
        <f>IF(T261&lt;&gt;"",COUNTIF($S$5:S261,S261)&amp;"-"&amp;S261,"")</f>
        <v>1-ESCOLA MUNICIPAL TOCANTINS5º ano</v>
      </c>
      <c r="S261" s="22" t="str">
        <f t="shared" si="10"/>
        <v>ESCOLA MUNICIPAL TOCANTINS5º ano</v>
      </c>
      <c r="T261" s="52" t="s">
        <v>448</v>
      </c>
      <c r="U261" s="19" t="s">
        <v>217</v>
      </c>
      <c r="V261" s="54" t="s">
        <v>518</v>
      </c>
      <c r="W261" s="13" t="s">
        <v>385</v>
      </c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 t="s">
        <v>385</v>
      </c>
      <c r="AJ261" s="13"/>
    </row>
    <row r="262" spans="1:36" ht="27" thickBot="1" x14ac:dyDescent="0.3">
      <c r="A262" s="13"/>
      <c r="B262" s="13"/>
      <c r="C262" s="13"/>
      <c r="D262"/>
      <c r="E262" s="13"/>
      <c r="F262" s="14"/>
      <c r="G262"/>
      <c r="H262"/>
      <c r="I262" s="13" t="s">
        <v>385</v>
      </c>
      <c r="J262" s="26" t="str">
        <f>IF(K262&lt;&gt;"",COUNTIF($K$5:K262,K262)&amp;"-"&amp;K262,"")</f>
        <v/>
      </c>
      <c r="K262" s="21"/>
      <c r="L262" s="21"/>
      <c r="M262" s="13" t="s">
        <v>385</v>
      </c>
      <c r="N262" s="26" t="str">
        <f>IF(O262&lt;&gt;"",COUNTIF($O$5:O262,O262)&amp;"-"&amp;O262,"")</f>
        <v>2-ESCOLA MUNICIPAL DE TEMPO INTEGRAL GETULIO MUNDIM DE OLIVEIRA</v>
      </c>
      <c r="O262" s="21" t="s">
        <v>380</v>
      </c>
      <c r="P262" s="21" t="s">
        <v>429</v>
      </c>
      <c r="Q262" s="19"/>
      <c r="R262" s="22" t="str">
        <f>IF(T262&lt;&gt;"",COUNTIF($S$5:S262,S262)&amp;"-"&amp;S262,"")</f>
        <v>1-ESCOLA MUNICIPAL JOSE BATISTA MACIEL BASTOS5º ano</v>
      </c>
      <c r="S262" s="22" t="str">
        <f t="shared" ref="S262:S325" si="11">T262&amp;U262</f>
        <v>ESCOLA MUNICIPAL JOSE BATISTA MACIEL BASTOS5º ano</v>
      </c>
      <c r="T262" s="52" t="s">
        <v>519</v>
      </c>
      <c r="U262" s="19" t="s">
        <v>217</v>
      </c>
      <c r="V262" s="54">
        <v>5201</v>
      </c>
      <c r="W262" s="13" t="s">
        <v>385</v>
      </c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 t="s">
        <v>385</v>
      </c>
      <c r="AJ262" s="13"/>
    </row>
    <row r="263" spans="1:36" ht="27" thickBot="1" x14ac:dyDescent="0.3">
      <c r="A263" s="13"/>
      <c r="B263" s="13"/>
      <c r="C263" s="13"/>
      <c r="D263"/>
      <c r="E263" s="13"/>
      <c r="F263" s="14"/>
      <c r="G263"/>
      <c r="H263"/>
      <c r="I263" s="13" t="s">
        <v>385</v>
      </c>
      <c r="J263" s="26" t="str">
        <f>IF(K263&lt;&gt;"",COUNTIF($K$5:K263,K263)&amp;"-"&amp;K263,"")</f>
        <v/>
      </c>
      <c r="K263" s="21"/>
      <c r="L263" s="21"/>
      <c r="M263" s="13" t="s">
        <v>385</v>
      </c>
      <c r="N263" s="26" t="str">
        <f>IF(O263&lt;&gt;"",COUNTIF($O$5:O263,O263)&amp;"-"&amp;O263,"")</f>
        <v>2-ESCOLA MUNICIPAL DE TEMPO INTEGRAL SAO JOSE</v>
      </c>
      <c r="O263" s="21" t="s">
        <v>304</v>
      </c>
      <c r="P263" s="21" t="s">
        <v>429</v>
      </c>
      <c r="Q263" s="19"/>
      <c r="R263" s="22" t="str">
        <f>IF(T263&lt;&gt;"",COUNTIF($S$5:S263,S263)&amp;"-"&amp;S263,"")</f>
        <v>2-ESCOLA MUNICIPAL JOSE BATISTA MACIEL BASTOS5º ano</v>
      </c>
      <c r="S263" s="22" t="str">
        <f t="shared" si="11"/>
        <v>ESCOLA MUNICIPAL JOSE BATISTA MACIEL BASTOS5º ano</v>
      </c>
      <c r="T263" s="52" t="s">
        <v>519</v>
      </c>
      <c r="U263" s="19" t="s">
        <v>217</v>
      </c>
      <c r="V263" s="54">
        <v>5202</v>
      </c>
      <c r="W263" s="13" t="s">
        <v>385</v>
      </c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 t="s">
        <v>385</v>
      </c>
      <c r="AJ263" s="13"/>
    </row>
    <row r="264" spans="1:36" ht="27" thickBot="1" x14ac:dyDescent="0.3">
      <c r="A264" s="13"/>
      <c r="B264" s="13"/>
      <c r="C264" s="13"/>
      <c r="D264"/>
      <c r="E264" s="13"/>
      <c r="F264" s="14"/>
      <c r="G264"/>
      <c r="H264"/>
      <c r="I264" s="13" t="s">
        <v>385</v>
      </c>
      <c r="J264" s="26" t="str">
        <f>IF(K264&lt;&gt;"",COUNTIF($K$5:K264,K264)&amp;"-"&amp;K264,"")</f>
        <v/>
      </c>
      <c r="K264" s="21"/>
      <c r="L264" s="21"/>
      <c r="M264" s="13" t="s">
        <v>385</v>
      </c>
      <c r="N264" s="26" t="str">
        <f>IF(O264&lt;&gt;"",COUNTIF($O$5:O264,O264)&amp;"-"&amp;O264,"")</f>
        <v>2-ESCOLA MUNICIPAL LUZA MACHADO DE MIRANDA</v>
      </c>
      <c r="O264" s="21" t="s">
        <v>309</v>
      </c>
      <c r="P264" s="21" t="s">
        <v>429</v>
      </c>
      <c r="Q264" s="19"/>
      <c r="R264" s="22" t="str">
        <f>IF(T264&lt;&gt;"",COUNTIF($S$5:S264,S264)&amp;"-"&amp;S264,"")</f>
        <v>1-ESCOLA MUNICIPAL ABRAO JOSE DE MELO5º ano</v>
      </c>
      <c r="S264" s="22" t="str">
        <f t="shared" si="11"/>
        <v>ESCOLA MUNICIPAL ABRAO JOSE DE MELO5º ano</v>
      </c>
      <c r="T264" s="52" t="s">
        <v>520</v>
      </c>
      <c r="U264" s="19" t="s">
        <v>217</v>
      </c>
      <c r="V264" s="54" t="s">
        <v>87</v>
      </c>
      <c r="W264" s="13" t="s">
        <v>385</v>
      </c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 t="s">
        <v>385</v>
      </c>
      <c r="AJ264" s="13"/>
    </row>
    <row r="265" spans="1:36" ht="27" thickBot="1" x14ac:dyDescent="0.3">
      <c r="A265" s="13"/>
      <c r="B265" s="13"/>
      <c r="C265" s="13"/>
      <c r="D265"/>
      <c r="E265" s="13"/>
      <c r="F265" s="14"/>
      <c r="G265"/>
      <c r="H265"/>
      <c r="I265" s="13" t="s">
        <v>385</v>
      </c>
      <c r="J265" s="26" t="str">
        <f>IF(K265&lt;&gt;"",COUNTIF($K$5:K265,K265)&amp;"-"&amp;K265,"")</f>
        <v/>
      </c>
      <c r="K265" s="21"/>
      <c r="L265" s="21"/>
      <c r="M265" s="13" t="s">
        <v>385</v>
      </c>
      <c r="N265" s="26" t="str">
        <f>IF(O265&lt;&gt;"",COUNTIF($O$5:O265,O265)&amp;"-"&amp;O265,"")</f>
        <v>2-ESC MUL JUSCELINO KUBITSCHEK</v>
      </c>
      <c r="O265" s="21" t="s">
        <v>316</v>
      </c>
      <c r="P265" s="21" t="s">
        <v>429</v>
      </c>
      <c r="Q265" s="19"/>
      <c r="R265" s="22" t="str">
        <f>IF(T265&lt;&gt;"",COUNTIF($S$5:S265,S265)&amp;"-"&amp;S265,"")</f>
        <v>1-ESCOLA MUNICIPAL PROF JOSE RIBAMAR BARBOSA5º ano</v>
      </c>
      <c r="S265" s="22" t="str">
        <f t="shared" si="11"/>
        <v>ESCOLA MUNICIPAL PROF JOSE RIBAMAR BARBOSA5º ano</v>
      </c>
      <c r="T265" s="52" t="s">
        <v>414</v>
      </c>
      <c r="U265" s="19" t="s">
        <v>217</v>
      </c>
      <c r="V265" s="54" t="s">
        <v>87</v>
      </c>
      <c r="W265" s="13" t="s">
        <v>385</v>
      </c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 t="s">
        <v>385</v>
      </c>
      <c r="AJ265" s="13"/>
    </row>
    <row r="266" spans="1:36" ht="27" thickBot="1" x14ac:dyDescent="0.3">
      <c r="A266" s="13"/>
      <c r="B266" s="13"/>
      <c r="C266" s="13"/>
      <c r="D266"/>
      <c r="E266" s="13"/>
      <c r="F266" s="14"/>
      <c r="G266"/>
      <c r="H266"/>
      <c r="I266" s="13" t="s">
        <v>385</v>
      </c>
      <c r="J266" s="26" t="str">
        <f>IF(K266&lt;&gt;"",COUNTIF($K$5:K266,K266)&amp;"-"&amp;K266,"")</f>
        <v/>
      </c>
      <c r="K266" s="21"/>
      <c r="L266" s="21"/>
      <c r="M266" s="13" t="s">
        <v>385</v>
      </c>
      <c r="N266" s="26" t="str">
        <f>IF(O266&lt;&gt;"",COUNTIF($O$5:O266,O266)&amp;"-"&amp;O266,"")</f>
        <v>2-ESCOLA MUNICIPAL SEBASTIAO DE SALES MONTEIRO</v>
      </c>
      <c r="O266" s="21" t="s">
        <v>317</v>
      </c>
      <c r="P266" s="21" t="s">
        <v>429</v>
      </c>
      <c r="Q266" s="19"/>
      <c r="R266" s="22" t="str">
        <f>IF(T266&lt;&gt;"",COUNTIF($S$5:S266,S266)&amp;"-"&amp;S266,"")</f>
        <v>2-ESCOLA MUNICIPAL PROF JOSE RIBAMAR BARBOSA5º ano</v>
      </c>
      <c r="S266" s="22" t="str">
        <f t="shared" si="11"/>
        <v>ESCOLA MUNICIPAL PROF JOSE RIBAMAR BARBOSA5º ano</v>
      </c>
      <c r="T266" s="52" t="s">
        <v>414</v>
      </c>
      <c r="U266" s="19" t="s">
        <v>217</v>
      </c>
      <c r="V266" s="54" t="s">
        <v>100</v>
      </c>
      <c r="W266" s="13" t="s">
        <v>385</v>
      </c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 t="s">
        <v>385</v>
      </c>
      <c r="AJ266" s="13"/>
    </row>
    <row r="267" spans="1:36" ht="27" thickBot="1" x14ac:dyDescent="0.3">
      <c r="A267" s="13"/>
      <c r="B267" s="13"/>
      <c r="C267" s="13"/>
      <c r="D267"/>
      <c r="E267" s="13"/>
      <c r="F267" s="14"/>
      <c r="G267"/>
      <c r="H267"/>
      <c r="I267" s="13" t="s">
        <v>385</v>
      </c>
      <c r="J267" s="26" t="str">
        <f>IF(K267&lt;&gt;"",COUNTIF($K$5:K267,K267)&amp;"-"&amp;K267,"")</f>
        <v/>
      </c>
      <c r="K267" s="21"/>
      <c r="L267" s="21"/>
      <c r="M267" s="13" t="s">
        <v>385</v>
      </c>
      <c r="N267" s="26" t="str">
        <f>IF(O267&lt;&gt;"",COUNTIF($O$5:O267,O267)&amp;"-"&amp;O267,"")</f>
        <v>2-ESCOLA MUNICIPAL AMERICA ALVES DE OLIVEIRA</v>
      </c>
      <c r="O267" s="21" t="s">
        <v>322</v>
      </c>
      <c r="P267" s="21" t="s">
        <v>429</v>
      </c>
      <c r="Q267" s="19"/>
      <c r="R267" s="22" t="str">
        <f>IF(T267&lt;&gt;"",COUNTIF($S$5:S267,S267)&amp;"-"&amp;S267,"")</f>
        <v>1-ESCOLA MUNICIPAL ISABEL CARLOS WANDERLEY5º ano</v>
      </c>
      <c r="S267" s="22" t="str">
        <f t="shared" si="11"/>
        <v>ESCOLA MUNICIPAL ISABEL CARLOS WANDERLEY5º ano</v>
      </c>
      <c r="T267" s="52" t="s">
        <v>521</v>
      </c>
      <c r="U267" s="19" t="s">
        <v>217</v>
      </c>
      <c r="V267" s="54" t="s">
        <v>87</v>
      </c>
      <c r="W267" s="13" t="s">
        <v>385</v>
      </c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 t="s">
        <v>385</v>
      </c>
      <c r="AJ267" s="13"/>
    </row>
    <row r="268" spans="1:36" ht="27" thickBot="1" x14ac:dyDescent="0.3">
      <c r="A268" s="13"/>
      <c r="B268" s="13"/>
      <c r="C268" s="13"/>
      <c r="D268"/>
      <c r="E268" s="13"/>
      <c r="F268" s="14"/>
      <c r="G268"/>
      <c r="H268"/>
      <c r="I268" s="13" t="s">
        <v>385</v>
      </c>
      <c r="J268" s="26" t="str">
        <f>IF(K268&lt;&gt;"",COUNTIF($K$5:K268,K268)&amp;"-"&amp;K268,"")</f>
        <v/>
      </c>
      <c r="K268" s="21"/>
      <c r="L268" s="21"/>
      <c r="M268" s="13" t="s">
        <v>385</v>
      </c>
      <c r="N268" s="26" t="str">
        <f>IF(O268&lt;&gt;"",COUNTIF($O$5:O268,O268)&amp;"-"&amp;O268,"")</f>
        <v>2-ESCOLA MUNICIPAL JOAO BRAGA DE OLIVEIRA</v>
      </c>
      <c r="O268" s="21" t="s">
        <v>415</v>
      </c>
      <c r="P268" s="21" t="s">
        <v>429</v>
      </c>
      <c r="Q268" s="19"/>
      <c r="R268" s="22" t="str">
        <f>IF(T268&lt;&gt;"",COUNTIF($S$5:S268,S268)&amp;"-"&amp;S268,"")</f>
        <v>2-ESCOLA MUNICIPAL ISABEL CARLOS WANDERLEY5º ano</v>
      </c>
      <c r="S268" s="22" t="str">
        <f t="shared" si="11"/>
        <v>ESCOLA MUNICIPAL ISABEL CARLOS WANDERLEY5º ano</v>
      </c>
      <c r="T268" s="52" t="s">
        <v>521</v>
      </c>
      <c r="U268" s="19" t="s">
        <v>217</v>
      </c>
      <c r="V268" s="54" t="s">
        <v>100</v>
      </c>
      <c r="W268" s="13" t="s">
        <v>385</v>
      </c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 t="s">
        <v>385</v>
      </c>
      <c r="AJ268" s="13"/>
    </row>
    <row r="269" spans="1:36" ht="27" thickBot="1" x14ac:dyDescent="0.3">
      <c r="A269" s="13"/>
      <c r="B269" s="13"/>
      <c r="C269" s="13"/>
      <c r="D269"/>
      <c r="E269" s="13"/>
      <c r="F269" s="14"/>
      <c r="G269"/>
      <c r="H269"/>
      <c r="I269" s="13" t="s">
        <v>385</v>
      </c>
      <c r="J269" s="26" t="str">
        <f>IF(K269&lt;&gt;"",COUNTIF($K$5:K269,K269)&amp;"-"&amp;K269,"")</f>
        <v/>
      </c>
      <c r="K269" s="21"/>
      <c r="L269" s="21"/>
      <c r="M269" s="13" t="s">
        <v>385</v>
      </c>
      <c r="N269" s="26" t="str">
        <f>IF(O269&lt;&gt;"",COUNTIF($O$5:O269,O269)&amp;"-"&amp;O269,"")</f>
        <v>2-ESCOLA MUNICIPAL PIRACEMA</v>
      </c>
      <c r="O269" s="21" t="s">
        <v>329</v>
      </c>
      <c r="P269" s="21" t="s">
        <v>429</v>
      </c>
      <c r="Q269" s="19"/>
      <c r="R269" s="22" t="str">
        <f>IF(T269&lt;&gt;"",COUNTIF($S$5:S269,S269)&amp;"-"&amp;S269,"")</f>
        <v>2-ESCOLA MUNICIPAL ABRAO JOSE DE MELO5º ano</v>
      </c>
      <c r="S269" s="22" t="str">
        <f t="shared" si="11"/>
        <v>ESCOLA MUNICIPAL ABRAO JOSE DE MELO5º ano</v>
      </c>
      <c r="T269" s="52" t="s">
        <v>520</v>
      </c>
      <c r="U269" s="19" t="s">
        <v>217</v>
      </c>
      <c r="V269" s="54" t="s">
        <v>100</v>
      </c>
      <c r="W269" s="13" t="s">
        <v>385</v>
      </c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 t="s">
        <v>385</v>
      </c>
      <c r="AJ269" s="13"/>
    </row>
    <row r="270" spans="1:36" ht="27" thickBot="1" x14ac:dyDescent="0.3">
      <c r="A270" s="13"/>
      <c r="B270" s="13"/>
      <c r="C270" s="13"/>
      <c r="D270"/>
      <c r="E270" s="13"/>
      <c r="F270" s="14"/>
      <c r="G270"/>
      <c r="H270"/>
      <c r="I270" s="13" t="s">
        <v>385</v>
      </c>
      <c r="J270" s="26" t="str">
        <f>IF(K270&lt;&gt;"",COUNTIF($K$5:K270,K270)&amp;"-"&amp;K270,"")</f>
        <v/>
      </c>
      <c r="K270" s="21"/>
      <c r="L270" s="21"/>
      <c r="M270" s="13" t="s">
        <v>385</v>
      </c>
      <c r="N270" s="26" t="str">
        <f>IF(O270&lt;&gt;"",COUNTIF($O$5:O270,O270)&amp;"-"&amp;O270,"")</f>
        <v>2-ESCOLA MUNICIPAL GUSTAVO COSTA</v>
      </c>
      <c r="O270" s="21" t="s">
        <v>332</v>
      </c>
      <c r="P270" s="21" t="s">
        <v>429</v>
      </c>
      <c r="Q270" s="19"/>
      <c r="R270" s="22" t="str">
        <f>IF(T270&lt;&gt;"",COUNTIF($S$5:S270,S270)&amp;"-"&amp;S270,"")</f>
        <v>1-ESCOLA MUNICIPAL VEREADOR JOSE PINTO5º ano</v>
      </c>
      <c r="S270" s="22" t="str">
        <f t="shared" si="11"/>
        <v>ESCOLA MUNICIPAL VEREADOR JOSE PINTO5º ano</v>
      </c>
      <c r="T270" s="52" t="s">
        <v>450</v>
      </c>
      <c r="U270" s="19" t="s">
        <v>217</v>
      </c>
      <c r="V270" s="54" t="s">
        <v>522</v>
      </c>
      <c r="W270" s="13" t="s">
        <v>385</v>
      </c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 t="s">
        <v>385</v>
      </c>
      <c r="AJ270" s="13"/>
    </row>
    <row r="271" spans="1:36" thickBot="1" x14ac:dyDescent="0.3">
      <c r="A271" s="13"/>
      <c r="B271" s="13"/>
      <c r="C271" s="13"/>
      <c r="D271"/>
      <c r="E271" s="13"/>
      <c r="F271" s="14"/>
      <c r="G271"/>
      <c r="H271"/>
      <c r="I271" s="13" t="s">
        <v>385</v>
      </c>
      <c r="J271" s="26" t="str">
        <f>IF(K271&lt;&gt;"",COUNTIF($K$5:K271,K271)&amp;"-"&amp;K271,"")</f>
        <v/>
      </c>
      <c r="K271" s="21"/>
      <c r="L271" s="21"/>
      <c r="M271" s="13" t="s">
        <v>385</v>
      </c>
      <c r="N271" s="26" t="str">
        <f>IF(O271&lt;&gt;"",COUNTIF($O$5:O271,O271)&amp;"-"&amp;O271,"")</f>
        <v>2-ESCOLA MUNICIPAL PROGRESSO</v>
      </c>
      <c r="O271" s="21" t="s">
        <v>333</v>
      </c>
      <c r="P271" s="21" t="s">
        <v>429</v>
      </c>
      <c r="Q271" s="19"/>
      <c r="R271" s="22" t="str">
        <f>IF(T271&lt;&gt;"",COUNTIF($S$5:S271,S271)&amp;"-"&amp;S271,"")</f>
        <v>1-ESC MUL ARCHCELINA PACINI VIEIRA5º ano</v>
      </c>
      <c r="S271" s="22" t="str">
        <f t="shared" si="11"/>
        <v>ESC MUL ARCHCELINA PACINI VIEIRA5º ano</v>
      </c>
      <c r="T271" s="52" t="s">
        <v>346</v>
      </c>
      <c r="U271" s="19" t="s">
        <v>217</v>
      </c>
      <c r="V271" s="54" t="s">
        <v>347</v>
      </c>
      <c r="W271" s="13" t="s">
        <v>385</v>
      </c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 t="s">
        <v>385</v>
      </c>
      <c r="AJ271" s="13"/>
    </row>
    <row r="272" spans="1:36" thickBot="1" x14ac:dyDescent="0.3">
      <c r="A272" s="13"/>
      <c r="B272" s="13"/>
      <c r="C272" s="13"/>
      <c r="D272"/>
      <c r="E272" s="13"/>
      <c r="F272" s="14"/>
      <c r="G272"/>
      <c r="H272"/>
      <c r="I272" s="13" t="s">
        <v>385</v>
      </c>
      <c r="J272" s="26" t="str">
        <f>IF(K272&lt;&gt;"",COUNTIF($K$5:K272,K272)&amp;"-"&amp;K272,"")</f>
        <v/>
      </c>
      <c r="K272" s="21"/>
      <c r="L272" s="21"/>
      <c r="M272" s="13" t="s">
        <v>385</v>
      </c>
      <c r="N272" s="26" t="str">
        <f>IF(O272&lt;&gt;"",COUNTIF($O$5:O272,O272)&amp;"-"&amp;O272,"")</f>
        <v>2-CENTRO ED RURAL BRIGADAS CHE GUEVARA</v>
      </c>
      <c r="O272" s="21" t="s">
        <v>344</v>
      </c>
      <c r="P272" s="21" t="s">
        <v>429</v>
      </c>
      <c r="Q272" s="19"/>
      <c r="R272" s="22" t="str">
        <f>IF(T272&lt;&gt;"",COUNTIF($S$5:S272,S272)&amp;"-"&amp;S272,"")</f>
        <v>2-ESC MUL ARCHCELINA PACINI VIEIRA5º ano</v>
      </c>
      <c r="S272" s="22" t="str">
        <f t="shared" si="11"/>
        <v>ESC MUL ARCHCELINA PACINI VIEIRA5º ano</v>
      </c>
      <c r="T272" s="52" t="s">
        <v>346</v>
      </c>
      <c r="U272" s="19" t="s">
        <v>217</v>
      </c>
      <c r="V272" s="54" t="s">
        <v>523</v>
      </c>
      <c r="W272" s="13" t="s">
        <v>385</v>
      </c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 t="s">
        <v>385</v>
      </c>
      <c r="AJ272" s="13"/>
    </row>
    <row r="273" spans="1:36" thickBot="1" x14ac:dyDescent="0.3">
      <c r="A273" s="13"/>
      <c r="B273" s="13"/>
      <c r="C273" s="13"/>
      <c r="D273"/>
      <c r="E273" s="13"/>
      <c r="F273" s="14"/>
      <c r="G273"/>
      <c r="H273"/>
      <c r="I273" s="13" t="s">
        <v>385</v>
      </c>
      <c r="J273" s="26" t="str">
        <f>IF(K273&lt;&gt;"",COUNTIF($K$5:K273,K273)&amp;"-"&amp;K273,"")</f>
        <v/>
      </c>
      <c r="K273" s="21"/>
      <c r="L273" s="21"/>
      <c r="M273" s="13" t="s">
        <v>385</v>
      </c>
      <c r="N273" s="26" t="str">
        <f>IF(O273&lt;&gt;"",COUNTIF($O$5:O273,O273)&amp;"-"&amp;O273,"")</f>
        <v>2-ESC MUL JOSINA PEREIRA NUNES</v>
      </c>
      <c r="O273" s="21" t="s">
        <v>348</v>
      </c>
      <c r="P273" s="21" t="s">
        <v>429</v>
      </c>
      <c r="Q273" s="19"/>
      <c r="R273" s="22" t="str">
        <f>IF(T273&lt;&gt;"",COUNTIF($S$5:S273,S273)&amp;"-"&amp;S273,"")</f>
        <v>3-ESC MUL ARCHCELINA PACINI VIEIRA5º ano</v>
      </c>
      <c r="S273" s="22" t="str">
        <f t="shared" si="11"/>
        <v>ESC MUL ARCHCELINA PACINI VIEIRA5º ano</v>
      </c>
      <c r="T273" s="52" t="s">
        <v>346</v>
      </c>
      <c r="U273" s="19" t="s">
        <v>217</v>
      </c>
      <c r="V273" s="54">
        <v>23</v>
      </c>
      <c r="W273" s="13" t="s">
        <v>385</v>
      </c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 t="s">
        <v>385</v>
      </c>
      <c r="AJ273" s="13"/>
    </row>
    <row r="274" spans="1:36" thickBot="1" x14ac:dyDescent="0.3">
      <c r="A274" s="13"/>
      <c r="B274" s="13"/>
      <c r="C274" s="13"/>
      <c r="D274"/>
      <c r="E274" s="13"/>
      <c r="F274" s="14"/>
      <c r="G274"/>
      <c r="H274"/>
      <c r="I274" s="13" t="s">
        <v>385</v>
      </c>
      <c r="J274" s="26" t="str">
        <f>IF(K274&lt;&gt;"",COUNTIF($K$5:K274,K274)&amp;"-"&amp;K274,"")</f>
        <v/>
      </c>
      <c r="K274" s="21"/>
      <c r="L274" s="21"/>
      <c r="M274" s="13" t="s">
        <v>385</v>
      </c>
      <c r="N274" s="26" t="str">
        <f>IF(O274&lt;&gt;"",COUNTIF($O$5:O274,O274)&amp;"-"&amp;O274,"")</f>
        <v>2-ESCOLA MUNICIPAL PEDRO RODRIGUES NETO</v>
      </c>
      <c r="O274" s="21" t="s">
        <v>354</v>
      </c>
      <c r="P274" s="21" t="s">
        <v>429</v>
      </c>
      <c r="Q274" s="19"/>
      <c r="R274" s="22" t="str">
        <f>IF(T274&lt;&gt;"",COUNTIF($S$5:S274,S274)&amp;"-"&amp;S274,"")</f>
        <v>1-ESC MUL JOSINA PEREIRA NUNES5º ano</v>
      </c>
      <c r="S274" s="22" t="str">
        <f t="shared" si="11"/>
        <v>ESC MUL JOSINA PEREIRA NUNES5º ano</v>
      </c>
      <c r="T274" s="52" t="s">
        <v>348</v>
      </c>
      <c r="U274" s="19" t="s">
        <v>217</v>
      </c>
      <c r="V274" s="54" t="s">
        <v>95</v>
      </c>
      <c r="W274" s="13" t="s">
        <v>385</v>
      </c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 t="s">
        <v>385</v>
      </c>
      <c r="AJ274" s="13"/>
    </row>
    <row r="275" spans="1:36" ht="27" thickBot="1" x14ac:dyDescent="0.3">
      <c r="A275" s="13"/>
      <c r="B275" s="13"/>
      <c r="C275" s="13"/>
      <c r="D275"/>
      <c r="E275" s="13"/>
      <c r="F275" s="14"/>
      <c r="G275"/>
      <c r="H275"/>
      <c r="I275" s="13" t="s">
        <v>385</v>
      </c>
      <c r="J275" s="26" t="str">
        <f>IF(K275&lt;&gt;"",COUNTIF($K$5:K275,K275)&amp;"-"&amp;K275,"")</f>
        <v/>
      </c>
      <c r="K275" s="21"/>
      <c r="L275" s="21"/>
      <c r="M275" s="13" t="s">
        <v>385</v>
      </c>
      <c r="N275" s="26" t="str">
        <f>IF(O275&lt;&gt;"",COUNTIF($O$5:O275,O275)&amp;"-"&amp;O275,"")</f>
        <v>2-ESCOLA MUNICIPAL TIA MIRETA</v>
      </c>
      <c r="O275" s="21" t="s">
        <v>355</v>
      </c>
      <c r="P275" s="21" t="s">
        <v>429</v>
      </c>
      <c r="Q275" s="19"/>
      <c r="R275" s="22" t="str">
        <f>IF(T275&lt;&gt;"",COUNTIF($S$5:S275,S275)&amp;"-"&amp;S275,"")</f>
        <v>1-ESCOLA MUNICIPAL PEDRO RODRIGUES NETO5º ano</v>
      </c>
      <c r="S275" s="22" t="str">
        <f t="shared" si="11"/>
        <v>ESCOLA MUNICIPAL PEDRO RODRIGUES NETO5º ano</v>
      </c>
      <c r="T275" s="52" t="s">
        <v>354</v>
      </c>
      <c r="U275" s="19" t="s">
        <v>217</v>
      </c>
      <c r="V275" s="54">
        <v>6</v>
      </c>
      <c r="W275" s="13" t="s">
        <v>385</v>
      </c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 t="s">
        <v>385</v>
      </c>
      <c r="AJ275" s="13"/>
    </row>
    <row r="276" spans="1:36" ht="27" thickBot="1" x14ac:dyDescent="0.3">
      <c r="A276" s="13"/>
      <c r="B276" s="13"/>
      <c r="C276" s="13"/>
      <c r="D276"/>
      <c r="E276" s="13"/>
      <c r="F276" s="14"/>
      <c r="G276"/>
      <c r="H276"/>
      <c r="I276" s="13" t="s">
        <v>385</v>
      </c>
      <c r="J276" s="26" t="str">
        <f>IF(K276&lt;&gt;"",COUNTIF($K$5:K276,K276)&amp;"-"&amp;K276,"")</f>
        <v/>
      </c>
      <c r="K276" s="21"/>
      <c r="L276" s="21"/>
      <c r="M276" s="13" t="s">
        <v>385</v>
      </c>
      <c r="N276" s="26" t="str">
        <f>IF(O276&lt;&gt;"",COUNTIF($O$5:O276,O276)&amp;"-"&amp;O276,"")</f>
        <v>2-ESCOLA MUNICIPAL DEGRAUS DO SABER</v>
      </c>
      <c r="O276" s="21" t="s">
        <v>358</v>
      </c>
      <c r="P276" s="21" t="s">
        <v>429</v>
      </c>
      <c r="Q276" s="19"/>
      <c r="R276" s="22" t="str">
        <f>IF(T276&lt;&gt;"",COUNTIF($S$5:S276,S276)&amp;"-"&amp;S276,"")</f>
        <v>1-CENTRO ED RURAL BRIGADAS CHE GUEVARA5º ano</v>
      </c>
      <c r="S276" s="22" t="str">
        <f t="shared" si="11"/>
        <v>CENTRO ED RURAL BRIGADAS CHE GUEVARA5º ano</v>
      </c>
      <c r="T276" s="52" t="s">
        <v>344</v>
      </c>
      <c r="U276" s="19" t="s">
        <v>217</v>
      </c>
      <c r="V276" s="54">
        <v>5</v>
      </c>
      <c r="W276" s="13" t="s">
        <v>385</v>
      </c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 t="s">
        <v>385</v>
      </c>
      <c r="AJ276" s="13"/>
    </row>
    <row r="277" spans="1:36" ht="27" thickBot="1" x14ac:dyDescent="0.3">
      <c r="A277" s="13"/>
      <c r="B277" s="13"/>
      <c r="C277" s="13"/>
      <c r="D277"/>
      <c r="E277" s="13"/>
      <c r="F277" s="14"/>
      <c r="G277"/>
      <c r="H277"/>
      <c r="I277" s="13" t="s">
        <v>385</v>
      </c>
      <c r="J277" s="26" t="str">
        <f>IF(K277&lt;&gt;"",COUNTIF($K$5:K277,K277)&amp;"-"&amp;K277,"")</f>
        <v/>
      </c>
      <c r="K277" s="21"/>
      <c r="L277" s="21"/>
      <c r="M277" s="13" t="s">
        <v>385</v>
      </c>
      <c r="N277" s="26" t="str">
        <f>IF(O277&lt;&gt;"",COUNTIF($O$5:O277,O277)&amp;"-"&amp;O277,"")</f>
        <v>2-ESC MUL MARIANO MORAIS</v>
      </c>
      <c r="O277" s="21" t="s">
        <v>368</v>
      </c>
      <c r="P277" s="21" t="s">
        <v>429</v>
      </c>
      <c r="Q277" s="19"/>
      <c r="R277" s="22" t="str">
        <f>IF(T277&lt;&gt;"",COUNTIF($S$5:S277,S277)&amp;"-"&amp;S277,"")</f>
        <v>1-ESCOLA MUNICIPAL MARCOLINA PINTO RABELO5º ano</v>
      </c>
      <c r="S277" s="22" t="str">
        <f t="shared" si="11"/>
        <v>ESCOLA MUNICIPAL MARCOLINA PINTO RABELO5º ano</v>
      </c>
      <c r="T277" s="52" t="s">
        <v>524</v>
      </c>
      <c r="U277" s="19" t="s">
        <v>217</v>
      </c>
      <c r="V277" s="54" t="s">
        <v>87</v>
      </c>
      <c r="W277" s="13" t="s">
        <v>385</v>
      </c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 t="s">
        <v>385</v>
      </c>
      <c r="AJ277" s="13"/>
    </row>
    <row r="278" spans="1:36" ht="27" thickBot="1" x14ac:dyDescent="0.3">
      <c r="A278" s="13"/>
      <c r="B278" s="13"/>
      <c r="C278" s="13"/>
      <c r="D278"/>
      <c r="E278" s="13"/>
      <c r="F278" s="14"/>
      <c r="G278"/>
      <c r="H278"/>
      <c r="I278" s="13" t="s">
        <v>385</v>
      </c>
      <c r="J278" s="26" t="str">
        <f>IF(K278&lt;&gt;"",COUNTIF($K$5:K278,K278)&amp;"-"&amp;K278,"")</f>
        <v/>
      </c>
      <c r="K278" s="21"/>
      <c r="L278" s="21"/>
      <c r="M278" s="13" t="s">
        <v>385</v>
      </c>
      <c r="N278" s="26" t="str">
        <f>IF(O278&lt;&gt;"",COUNTIF($O$5:O278,O278)&amp;"-"&amp;O278,"")</f>
        <v>2-ESC MUL STO ANTONIO</v>
      </c>
      <c r="O278" s="21" t="s">
        <v>369</v>
      </c>
      <c r="P278" s="21" t="s">
        <v>429</v>
      </c>
      <c r="Q278" s="19"/>
      <c r="R278" s="22" t="str">
        <f>IF(T278&lt;&gt;"",COUNTIF($S$5:S278,S278)&amp;"-"&amp;S278,"")</f>
        <v>2-ESCOLA MUNICIPAL MARCOLINA PINTO RABELO5º ano</v>
      </c>
      <c r="S278" s="22" t="str">
        <f t="shared" si="11"/>
        <v>ESCOLA MUNICIPAL MARCOLINA PINTO RABELO5º ano</v>
      </c>
      <c r="T278" s="52" t="s">
        <v>524</v>
      </c>
      <c r="U278" s="19" t="s">
        <v>217</v>
      </c>
      <c r="V278" s="54" t="s">
        <v>100</v>
      </c>
      <c r="W278" s="13" t="s">
        <v>385</v>
      </c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 t="s">
        <v>385</v>
      </c>
      <c r="AJ278" s="13"/>
    </row>
    <row r="279" spans="1:36" ht="27" thickBot="1" x14ac:dyDescent="0.3">
      <c r="A279" s="13"/>
      <c r="B279" s="13"/>
      <c r="C279" s="13"/>
      <c r="D279"/>
      <c r="E279" s="13"/>
      <c r="F279" s="14"/>
      <c r="G279"/>
      <c r="H279"/>
      <c r="I279" s="13" t="s">
        <v>385</v>
      </c>
      <c r="J279" s="26" t="str">
        <f>IF(K279&lt;&gt;"",COUNTIF($K$5:K279,K279)&amp;"-"&amp;K279,"")</f>
        <v/>
      </c>
      <c r="K279" s="21"/>
      <c r="L279" s="21"/>
      <c r="M279" s="13" t="s">
        <v>385</v>
      </c>
      <c r="N279" s="26" t="str">
        <f>IF(O279&lt;&gt;"",COUNTIF($O$5:O279,O279)&amp;"-"&amp;O279,"")</f>
        <v/>
      </c>
      <c r="O279" s="21"/>
      <c r="P279" s="21"/>
      <c r="Q279" s="19"/>
      <c r="R279" s="22" t="str">
        <f>IF(T279&lt;&gt;"",COUNTIF($S$5:S279,S279)&amp;"-"&amp;S279,"")</f>
        <v>2-CENTRO EDUCACIONAL MUNICIPAL LAURA DO CARMO5º ano</v>
      </c>
      <c r="S279" s="22" t="str">
        <f t="shared" si="11"/>
        <v>CENTRO EDUCACIONAL MUNICIPAL LAURA DO CARMO5º ano</v>
      </c>
      <c r="T279" s="52" t="s">
        <v>500</v>
      </c>
      <c r="U279" s="19" t="s">
        <v>217</v>
      </c>
      <c r="V279" s="54" t="s">
        <v>525</v>
      </c>
      <c r="W279" s="13" t="s">
        <v>385</v>
      </c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 t="s">
        <v>385</v>
      </c>
      <c r="AJ279" s="13"/>
    </row>
    <row r="280" spans="1:36" thickBot="1" x14ac:dyDescent="0.3">
      <c r="A280" s="13"/>
      <c r="B280" s="13"/>
      <c r="C280" s="13"/>
      <c r="D280"/>
      <c r="E280" s="13"/>
      <c r="F280" s="14"/>
      <c r="G280"/>
      <c r="H280"/>
      <c r="I280" s="13" t="s">
        <v>385</v>
      </c>
      <c r="J280" s="26" t="str">
        <f>IF(K280&lt;&gt;"",COUNTIF($K$5:K280,K280)&amp;"-"&amp;K280,"")</f>
        <v/>
      </c>
      <c r="K280" s="21"/>
      <c r="L280" s="21"/>
      <c r="M280" s="13" t="s">
        <v>385</v>
      </c>
      <c r="N280" s="26" t="str">
        <f>IF(O280&lt;&gt;"",COUNTIF($O$5:O280,O280)&amp;"-"&amp;O280,"")</f>
        <v/>
      </c>
      <c r="O280" s="21"/>
      <c r="P280" s="21"/>
      <c r="Q280" s="19"/>
      <c r="R280" s="22" t="str">
        <f>IF(T280&lt;&gt;"",COUNTIF($S$5:S280,S280)&amp;"-"&amp;S280,"")</f>
        <v>1-ESCOLA MUNICIPAL PROGRESSO5º ano</v>
      </c>
      <c r="S280" s="22" t="str">
        <f t="shared" si="11"/>
        <v>ESCOLA MUNICIPAL PROGRESSO5º ano</v>
      </c>
      <c r="T280" s="52" t="s">
        <v>333</v>
      </c>
      <c r="U280" s="19" t="s">
        <v>217</v>
      </c>
      <c r="V280" s="54" t="s">
        <v>453</v>
      </c>
      <c r="W280" s="13" t="s">
        <v>385</v>
      </c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 t="s">
        <v>385</v>
      </c>
      <c r="AJ280" s="13"/>
    </row>
    <row r="281" spans="1:36" ht="27" thickBot="1" x14ac:dyDescent="0.3">
      <c r="A281" s="13"/>
      <c r="B281" s="13"/>
      <c r="C281" s="13"/>
      <c r="D281"/>
      <c r="E281" s="13"/>
      <c r="F281" s="14"/>
      <c r="G281"/>
      <c r="H281"/>
      <c r="I281" s="13" t="s">
        <v>385</v>
      </c>
      <c r="J281" s="26" t="str">
        <f>IF(K281&lt;&gt;"",COUNTIF($K$5:K281,K281)&amp;"-"&amp;K281,"")</f>
        <v/>
      </c>
      <c r="K281" s="21"/>
      <c r="L281" s="21"/>
      <c r="M281" s="13" t="s">
        <v>385</v>
      </c>
      <c r="N281" s="26" t="str">
        <f>IF(O281&lt;&gt;"",COUNTIF($O$5:O281,O281)&amp;"-"&amp;O281,"")</f>
        <v/>
      </c>
      <c r="O281" s="21"/>
      <c r="P281" s="21"/>
      <c r="Q281" s="19"/>
      <c r="R281" s="22" t="str">
        <f>IF(T281&lt;&gt;"",COUNTIF($S$5:S281,S281)&amp;"-"&amp;S281,"")</f>
        <v>1-ESCOLA MUNICIPAL PROFESSOR FRANCISCO JOSE PEREIRA5º ano</v>
      </c>
      <c r="S281" s="22" t="str">
        <f t="shared" si="11"/>
        <v>ESCOLA MUNICIPAL PROFESSOR FRANCISCO JOSE PEREIRA5º ano</v>
      </c>
      <c r="T281" s="52" t="s">
        <v>242</v>
      </c>
      <c r="U281" s="19" t="s">
        <v>217</v>
      </c>
      <c r="V281" s="54" t="s">
        <v>243</v>
      </c>
      <c r="W281" s="13" t="s">
        <v>385</v>
      </c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 t="s">
        <v>385</v>
      </c>
      <c r="AJ281" s="13"/>
    </row>
    <row r="282" spans="1:36" ht="27" thickBot="1" x14ac:dyDescent="0.3">
      <c r="A282" s="13"/>
      <c r="B282" s="13"/>
      <c r="C282" s="13"/>
      <c r="D282"/>
      <c r="E282" s="13"/>
      <c r="F282" s="14"/>
      <c r="G282"/>
      <c r="H282"/>
      <c r="I282" s="13" t="s">
        <v>385</v>
      </c>
      <c r="J282" s="26" t="str">
        <f>IF(K282&lt;&gt;"",COUNTIF($K$5:K282,K282)&amp;"-"&amp;K282,"")</f>
        <v/>
      </c>
      <c r="K282" s="21"/>
      <c r="L282" s="21"/>
      <c r="M282" s="13" t="s">
        <v>385</v>
      </c>
      <c r="N282" s="26" t="str">
        <f>IF(O282&lt;&gt;"",COUNTIF($O$5:O282,O282)&amp;"-"&amp;O282,"")</f>
        <v/>
      </c>
      <c r="O282" s="21"/>
      <c r="P282" s="21"/>
      <c r="Q282" s="19"/>
      <c r="R282" s="22" t="str">
        <f>IF(T282&lt;&gt;"",COUNTIF($S$5:S282,S282)&amp;"-"&amp;S282,"")</f>
        <v>1-ESCOLA MUNICIPAL FRANCISCO DIVINO VASCONCELOS5º ano</v>
      </c>
      <c r="S282" s="22" t="str">
        <f t="shared" si="11"/>
        <v>ESCOLA MUNICIPAL FRANCISCO DIVINO VASCONCELOS5º ano</v>
      </c>
      <c r="T282" s="52" t="s">
        <v>246</v>
      </c>
      <c r="U282" s="19" t="s">
        <v>217</v>
      </c>
      <c r="V282" s="54" t="s">
        <v>87</v>
      </c>
      <c r="W282" s="13" t="s">
        <v>385</v>
      </c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 t="s">
        <v>385</v>
      </c>
      <c r="AJ282" s="13"/>
    </row>
    <row r="283" spans="1:36" thickBot="1" x14ac:dyDescent="0.3">
      <c r="A283" s="13"/>
      <c r="B283" s="13"/>
      <c r="C283" s="13"/>
      <c r="D283"/>
      <c r="E283" s="13"/>
      <c r="F283" s="14"/>
      <c r="G283"/>
      <c r="H283"/>
      <c r="I283" s="13" t="s">
        <v>385</v>
      </c>
      <c r="J283" s="26" t="str">
        <f>IF(K283&lt;&gt;"",COUNTIF($K$5:K283,K283)&amp;"-"&amp;K283,"")</f>
        <v/>
      </c>
      <c r="K283" s="21"/>
      <c r="L283" s="21"/>
      <c r="M283" s="13" t="s">
        <v>385</v>
      </c>
      <c r="N283" s="26" t="str">
        <f>IF(O283&lt;&gt;"",COUNTIF($O$5:O283,O283)&amp;"-"&amp;O283,"")</f>
        <v/>
      </c>
      <c r="O283" s="21"/>
      <c r="P283" s="21"/>
      <c r="Q283" s="19"/>
      <c r="R283" s="22" t="str">
        <f>IF(T283&lt;&gt;"",COUNTIF($S$5:S283,S283)&amp;"-"&amp;S283,"")</f>
        <v>1-ESCOLA MUNICIPAL DUQUE DE CAXIAS5º ano</v>
      </c>
      <c r="S283" s="22" t="str">
        <f t="shared" si="11"/>
        <v>ESCOLA MUNICIPAL DUQUE DE CAXIAS5º ano</v>
      </c>
      <c r="T283" s="52" t="s">
        <v>219</v>
      </c>
      <c r="U283" s="19" t="s">
        <v>217</v>
      </c>
      <c r="V283" s="54" t="s">
        <v>87</v>
      </c>
      <c r="W283" s="13" t="s">
        <v>385</v>
      </c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 t="s">
        <v>385</v>
      </c>
      <c r="AJ283" s="13"/>
    </row>
    <row r="284" spans="1:36" thickBot="1" x14ac:dyDescent="0.3">
      <c r="A284" s="13"/>
      <c r="B284" s="13"/>
      <c r="C284" s="13"/>
      <c r="D284"/>
      <c r="E284" s="13"/>
      <c r="F284" s="14"/>
      <c r="G284"/>
      <c r="H284"/>
      <c r="I284" s="13" t="s">
        <v>385</v>
      </c>
      <c r="J284" s="26" t="str">
        <f>IF(K284&lt;&gt;"",COUNTIF($K$5:K284,K284)&amp;"-"&amp;K284,"")</f>
        <v/>
      </c>
      <c r="K284" s="21"/>
      <c r="L284" s="21"/>
      <c r="M284" s="13" t="s">
        <v>385</v>
      </c>
      <c r="N284" s="26" t="str">
        <f>IF(O284&lt;&gt;"",COUNTIF($O$5:O284,O284)&amp;"-"&amp;O284,"")</f>
        <v/>
      </c>
      <c r="O284" s="21"/>
      <c r="P284" s="21"/>
      <c r="Q284" s="19"/>
      <c r="R284" s="22" t="str">
        <f>IF(T284&lt;&gt;"",COUNTIF($S$5:S284,S284)&amp;"-"&amp;S284,"")</f>
        <v>2-ESCOLA MUNICIPAL DUQUE DE CAXIAS5º ano</v>
      </c>
      <c r="S284" s="22" t="str">
        <f t="shared" si="11"/>
        <v>ESCOLA MUNICIPAL DUQUE DE CAXIAS5º ano</v>
      </c>
      <c r="T284" s="52" t="s">
        <v>219</v>
      </c>
      <c r="U284" s="19" t="s">
        <v>217</v>
      </c>
      <c r="V284" s="54" t="s">
        <v>100</v>
      </c>
      <c r="W284" s="13" t="s">
        <v>385</v>
      </c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 t="s">
        <v>385</v>
      </c>
      <c r="AJ284" s="13"/>
    </row>
    <row r="285" spans="1:36" ht="27" thickBot="1" x14ac:dyDescent="0.3">
      <c r="A285" s="13"/>
      <c r="B285" s="13"/>
      <c r="C285" s="13"/>
      <c r="D285"/>
      <c r="E285" s="13"/>
      <c r="F285" s="14"/>
      <c r="G285"/>
      <c r="H285"/>
      <c r="I285" s="13" t="s">
        <v>385</v>
      </c>
      <c r="J285" s="26" t="str">
        <f>IF(K285&lt;&gt;"",COUNTIF($K$5:K285,K285)&amp;"-"&amp;K285,"")</f>
        <v/>
      </c>
      <c r="K285" s="21"/>
      <c r="L285" s="21"/>
      <c r="M285" s="13" t="s">
        <v>385</v>
      </c>
      <c r="N285" s="26" t="str">
        <f>IF(O285&lt;&gt;"",COUNTIF($O$5:O285,O285)&amp;"-"&amp;O285,"")</f>
        <v/>
      </c>
      <c r="O285" s="21"/>
      <c r="P285" s="21"/>
      <c r="Q285" s="19"/>
      <c r="R285" s="22" t="str">
        <f>IF(T285&lt;&gt;"",COUNTIF($S$5:S285,S285)&amp;"-"&amp;S285,"")</f>
        <v>1-ESCOLA MUNICIPAL CANTINHO DO SABER III5º ano</v>
      </c>
      <c r="S285" s="22" t="str">
        <f t="shared" si="11"/>
        <v>ESCOLA MUNICIPAL CANTINHO DO SABER III5º ano</v>
      </c>
      <c r="T285" s="52" t="s">
        <v>218</v>
      </c>
      <c r="U285" s="19" t="s">
        <v>217</v>
      </c>
      <c r="V285" s="54" t="s">
        <v>381</v>
      </c>
      <c r="W285" s="13" t="s">
        <v>385</v>
      </c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 t="s">
        <v>385</v>
      </c>
      <c r="AJ285" s="13"/>
    </row>
    <row r="286" spans="1:36" ht="27" thickBot="1" x14ac:dyDescent="0.3">
      <c r="A286" s="13"/>
      <c r="B286" s="13"/>
      <c r="C286" s="13"/>
      <c r="D286"/>
      <c r="E286" s="13"/>
      <c r="F286" s="14"/>
      <c r="G286"/>
      <c r="H286"/>
      <c r="I286" s="13" t="s">
        <v>385</v>
      </c>
      <c r="J286" s="26" t="str">
        <f>IF(K286&lt;&gt;"",COUNTIF($K$5:K286,K286)&amp;"-"&amp;K286,"")</f>
        <v/>
      </c>
      <c r="K286" s="21"/>
      <c r="L286" s="21"/>
      <c r="M286" s="13" t="s">
        <v>385</v>
      </c>
      <c r="N286" s="26" t="str">
        <f>IF(O286&lt;&gt;"",COUNTIF($O$5:O286,O286)&amp;"-"&amp;O286,"")</f>
        <v/>
      </c>
      <c r="O286" s="21"/>
      <c r="P286" s="21"/>
      <c r="Q286" s="19"/>
      <c r="R286" s="22" t="str">
        <f>IF(T286&lt;&gt;"",COUNTIF($S$5:S286,S286)&amp;"-"&amp;S286,"")</f>
        <v>1-ESCOLA MUNICIPAL FIRMINO COELHO DE ARAUJO5º ano</v>
      </c>
      <c r="S286" s="22" t="str">
        <f t="shared" si="11"/>
        <v>ESCOLA MUNICIPAL FIRMINO COELHO DE ARAUJO5º ano</v>
      </c>
      <c r="T286" s="52" t="s">
        <v>407</v>
      </c>
      <c r="U286" s="19" t="s">
        <v>217</v>
      </c>
      <c r="V286" s="54" t="s">
        <v>134</v>
      </c>
      <c r="W286" s="13" t="s">
        <v>385</v>
      </c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 t="s">
        <v>385</v>
      </c>
      <c r="AJ286" s="13"/>
    </row>
    <row r="287" spans="1:36" ht="27" thickBot="1" x14ac:dyDescent="0.3">
      <c r="A287" s="13"/>
      <c r="B287" s="13"/>
      <c r="C287" s="13"/>
      <c r="D287"/>
      <c r="E287" s="13"/>
      <c r="F287" s="14"/>
      <c r="G287"/>
      <c r="H287"/>
      <c r="I287" s="13" t="s">
        <v>385</v>
      </c>
      <c r="J287" s="26" t="str">
        <f>IF(K287&lt;&gt;"",COUNTIF($K$5:K287,K287)&amp;"-"&amp;K287,"")</f>
        <v/>
      </c>
      <c r="K287" s="21"/>
      <c r="L287" s="21"/>
      <c r="M287" s="13" t="s">
        <v>385</v>
      </c>
      <c r="N287" s="26" t="str">
        <f>IF(O287&lt;&gt;"",COUNTIF($O$5:O287,O287)&amp;"-"&amp;O287,"")</f>
        <v/>
      </c>
      <c r="O287" s="21"/>
      <c r="P287" s="21"/>
      <c r="Q287" s="19"/>
      <c r="R287" s="22" t="str">
        <f>IF(T287&lt;&gt;"",COUNTIF($S$5:S287,S287)&amp;"-"&amp;S287,"")</f>
        <v>1-ESCOLA MUNICIPAL AURELIANO JOSE FERREIRA5º ano</v>
      </c>
      <c r="S287" s="22" t="str">
        <f t="shared" si="11"/>
        <v>ESCOLA MUNICIPAL AURELIANO JOSE FERREIRA5º ano</v>
      </c>
      <c r="T287" s="52" t="s">
        <v>171</v>
      </c>
      <c r="U287" s="19" t="s">
        <v>217</v>
      </c>
      <c r="V287" s="54" t="s">
        <v>95</v>
      </c>
      <c r="W287" s="13" t="s">
        <v>385</v>
      </c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 t="s">
        <v>385</v>
      </c>
      <c r="AJ287" s="13"/>
    </row>
    <row r="288" spans="1:36" ht="27" thickBot="1" x14ac:dyDescent="0.3">
      <c r="A288" s="13"/>
      <c r="B288" s="13"/>
      <c r="C288" s="13"/>
      <c r="D288"/>
      <c r="E288" s="13"/>
      <c r="F288" s="14"/>
      <c r="G288"/>
      <c r="H288"/>
      <c r="I288" s="13" t="s">
        <v>385</v>
      </c>
      <c r="J288" s="26" t="str">
        <f>IF(K288&lt;&gt;"",COUNTIF($K$5:K288,K288)&amp;"-"&amp;K288,"")</f>
        <v/>
      </c>
      <c r="K288" s="21"/>
      <c r="L288" s="21"/>
      <c r="M288" s="13" t="s">
        <v>385</v>
      </c>
      <c r="N288" s="26" t="str">
        <f>IF(O288&lt;&gt;"",COUNTIF($O$5:O288,O288)&amp;"-"&amp;O288,"")</f>
        <v/>
      </c>
      <c r="O288" s="21"/>
      <c r="P288" s="21"/>
      <c r="Q288" s="19"/>
      <c r="R288" s="22" t="str">
        <f>IF(T288&lt;&gt;"",COUNTIF($S$5:S288,S288)&amp;"-"&amp;S288,"")</f>
        <v>1-ESC MUL BARNABE PEREIRA DO NASCIMENTO5º ano</v>
      </c>
      <c r="S288" s="22" t="str">
        <f t="shared" si="11"/>
        <v>ESC MUL BARNABE PEREIRA DO NASCIMENTO5º ano</v>
      </c>
      <c r="T288" s="52" t="s">
        <v>255</v>
      </c>
      <c r="U288" s="19" t="s">
        <v>217</v>
      </c>
      <c r="V288" s="54" t="s">
        <v>453</v>
      </c>
      <c r="W288" s="13" t="s">
        <v>385</v>
      </c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 t="s">
        <v>385</v>
      </c>
      <c r="AJ288" s="13"/>
    </row>
    <row r="289" spans="1:36" ht="27" thickBot="1" x14ac:dyDescent="0.3">
      <c r="A289" s="13"/>
      <c r="B289" s="13"/>
      <c r="C289" s="13"/>
      <c r="D289"/>
      <c r="E289" s="13"/>
      <c r="F289" s="14"/>
      <c r="G289"/>
      <c r="H289"/>
      <c r="I289" s="13" t="s">
        <v>385</v>
      </c>
      <c r="J289" s="26" t="str">
        <f>IF(K289&lt;&gt;"",COUNTIF($K$5:K289,K289)&amp;"-"&amp;K289,"")</f>
        <v/>
      </c>
      <c r="K289" s="21"/>
      <c r="L289" s="21"/>
      <c r="M289" s="13" t="s">
        <v>385</v>
      </c>
      <c r="N289" s="26" t="str">
        <f>IF(O289&lt;&gt;"",COUNTIF($O$5:O289,O289)&amp;"-"&amp;O289,"")</f>
        <v/>
      </c>
      <c r="O289" s="21"/>
      <c r="P289" s="21"/>
      <c r="Q289" s="19"/>
      <c r="R289" s="22" t="str">
        <f>IF(T289&lt;&gt;"",COUNTIF($S$5:S289,S289)&amp;"-"&amp;S289,"")</f>
        <v>1-ESCOLA MUNICIPAL E CRECHE JARDIM BEIJA FLOR5º ano</v>
      </c>
      <c r="S289" s="22" t="str">
        <f t="shared" si="11"/>
        <v>ESCOLA MUNICIPAL E CRECHE JARDIM BEIJA FLOR5º ano</v>
      </c>
      <c r="T289" s="52" t="s">
        <v>365</v>
      </c>
      <c r="U289" s="19" t="s">
        <v>217</v>
      </c>
      <c r="V289" s="54" t="s">
        <v>87</v>
      </c>
      <c r="W289" s="13" t="s">
        <v>385</v>
      </c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 t="s">
        <v>385</v>
      </c>
      <c r="AJ289" s="13"/>
    </row>
    <row r="290" spans="1:36" thickBot="1" x14ac:dyDescent="0.3">
      <c r="A290" s="13"/>
      <c r="B290" s="13"/>
      <c r="C290" s="13"/>
      <c r="D290"/>
      <c r="E290" s="13"/>
      <c r="F290" s="14"/>
      <c r="G290"/>
      <c r="H290"/>
      <c r="I290" s="13" t="s">
        <v>385</v>
      </c>
      <c r="J290" s="26" t="str">
        <f>IF(K290&lt;&gt;"",COUNTIF($K$5:K290,K290)&amp;"-"&amp;K290,"")</f>
        <v/>
      </c>
      <c r="K290" s="21"/>
      <c r="L290" s="21"/>
      <c r="M290" s="13" t="s">
        <v>385</v>
      </c>
      <c r="N290" s="26" t="str">
        <f>IF(O290&lt;&gt;"",COUNTIF($O$5:O290,O290)&amp;"-"&amp;O290,"")</f>
        <v/>
      </c>
      <c r="O290" s="21"/>
      <c r="P290" s="21"/>
      <c r="Q290" s="19"/>
      <c r="R290" s="22" t="str">
        <f>IF(T290&lt;&gt;"",COUNTIF($S$5:S290,S290)&amp;"-"&amp;S290,"")</f>
        <v>1-ESCOLA MUNICIPAL SANTA PAZ5º ano</v>
      </c>
      <c r="S290" s="22" t="str">
        <f t="shared" si="11"/>
        <v>ESCOLA MUNICIPAL SANTA PAZ5º ano</v>
      </c>
      <c r="T290" s="52" t="s">
        <v>115</v>
      </c>
      <c r="U290" s="19" t="s">
        <v>217</v>
      </c>
      <c r="V290" s="54" t="s">
        <v>134</v>
      </c>
      <c r="W290" s="13" t="s">
        <v>385</v>
      </c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 t="s">
        <v>385</v>
      </c>
      <c r="AJ290" s="13"/>
    </row>
    <row r="291" spans="1:36" ht="27" thickBot="1" x14ac:dyDescent="0.3">
      <c r="A291" s="13"/>
      <c r="B291" s="13"/>
      <c r="C291" s="13"/>
      <c r="D291"/>
      <c r="E291" s="13"/>
      <c r="F291" s="14"/>
      <c r="G291"/>
      <c r="H291"/>
      <c r="I291" s="13" t="s">
        <v>385</v>
      </c>
      <c r="J291" s="26" t="str">
        <f>IF(K291&lt;&gt;"",COUNTIF($K$5:K291,K291)&amp;"-"&amp;K291,"")</f>
        <v/>
      </c>
      <c r="K291" s="21"/>
      <c r="L291" s="21"/>
      <c r="M291" s="13" t="s">
        <v>385</v>
      </c>
      <c r="N291" s="26" t="str">
        <f>IF(O291&lt;&gt;"",COUNTIF($O$5:O291,O291)&amp;"-"&amp;O291,"")</f>
        <v/>
      </c>
      <c r="O291" s="21"/>
      <c r="P291" s="21"/>
      <c r="Q291" s="19"/>
      <c r="R291" s="22" t="str">
        <f>IF(T291&lt;&gt;"",COUNTIF($S$5:S291,S291)&amp;"-"&amp;S291,"")</f>
        <v>2-ESCOLA MUNICIPAL E CRECHE JARDIM BEIJA FLOR5º ano</v>
      </c>
      <c r="S291" s="22" t="str">
        <f t="shared" si="11"/>
        <v>ESCOLA MUNICIPAL E CRECHE JARDIM BEIJA FLOR5º ano</v>
      </c>
      <c r="T291" s="52" t="s">
        <v>365</v>
      </c>
      <c r="U291" s="19" t="s">
        <v>217</v>
      </c>
      <c r="V291" s="54" t="s">
        <v>100</v>
      </c>
      <c r="W291" s="13" t="s">
        <v>385</v>
      </c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 t="s">
        <v>385</v>
      </c>
      <c r="AJ291" s="13"/>
    </row>
    <row r="292" spans="1:36" ht="27" thickBot="1" x14ac:dyDescent="0.3">
      <c r="A292" s="13"/>
      <c r="B292" s="13"/>
      <c r="C292" s="13"/>
      <c r="D292"/>
      <c r="E292" s="13"/>
      <c r="F292" s="14"/>
      <c r="G292"/>
      <c r="H292"/>
      <c r="I292" s="13" t="s">
        <v>385</v>
      </c>
      <c r="J292" s="26" t="str">
        <f>IF(K292&lt;&gt;"",COUNTIF($K$5:K292,K292)&amp;"-"&amp;K292,"")</f>
        <v/>
      </c>
      <c r="K292" s="21"/>
      <c r="L292" s="21"/>
      <c r="M292" s="13" t="s">
        <v>385</v>
      </c>
      <c r="N292" s="26" t="str">
        <f>IF(O292&lt;&gt;"",COUNTIF($O$5:O292,O292)&amp;"-"&amp;O292,"")</f>
        <v/>
      </c>
      <c r="O292" s="21"/>
      <c r="P292" s="21"/>
      <c r="Q292" s="19"/>
      <c r="R292" s="22" t="str">
        <f>IF(T292&lt;&gt;"",COUNTIF($S$5:S292,S292)&amp;"-"&amp;S292,"")</f>
        <v>1-ESC MUL DE 1º GRAU PROF MARIA DE LOURDES MILHOMEM FERNANDES5º ano</v>
      </c>
      <c r="S292" s="22" t="str">
        <f t="shared" si="11"/>
        <v>ESC MUL DE 1º GRAU PROF MARIA DE LOURDES MILHOMEM FERNANDES5º ano</v>
      </c>
      <c r="T292" s="52" t="s">
        <v>167</v>
      </c>
      <c r="U292" s="19" t="s">
        <v>217</v>
      </c>
      <c r="V292" s="54" t="s">
        <v>87</v>
      </c>
      <c r="W292" s="13" t="s">
        <v>385</v>
      </c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 t="s">
        <v>385</v>
      </c>
      <c r="AJ292" s="13"/>
    </row>
    <row r="293" spans="1:36" thickBot="1" x14ac:dyDescent="0.3">
      <c r="A293" s="13"/>
      <c r="B293" s="13"/>
      <c r="C293" s="13"/>
      <c r="D293"/>
      <c r="E293" s="13"/>
      <c r="F293" s="14"/>
      <c r="G293"/>
      <c r="H293"/>
      <c r="I293" s="13" t="s">
        <v>385</v>
      </c>
      <c r="J293" s="26" t="str">
        <f>IF(K293&lt;&gt;"",COUNTIF($K$5:K293,K293)&amp;"-"&amp;K293,"")</f>
        <v/>
      </c>
      <c r="K293" s="21"/>
      <c r="L293" s="21"/>
      <c r="M293" s="13" t="s">
        <v>385</v>
      </c>
      <c r="N293" s="26" t="str">
        <f>IF(O293&lt;&gt;"",COUNTIF($O$5:O293,O293)&amp;"-"&amp;O293,"")</f>
        <v/>
      </c>
      <c r="O293" s="21"/>
      <c r="P293" s="21"/>
      <c r="Q293" s="19"/>
      <c r="R293" s="22" t="str">
        <f>IF(T293&lt;&gt;"",COUNTIF($S$5:S293,S293)&amp;"-"&amp;S293,"")</f>
        <v>1-ESC MUNICIPAL MARINGA5º ano</v>
      </c>
      <c r="S293" s="22" t="str">
        <f t="shared" si="11"/>
        <v>ESC MUNICIPAL MARINGA5º ano</v>
      </c>
      <c r="T293" s="52" t="s">
        <v>374</v>
      </c>
      <c r="U293" s="19" t="s">
        <v>217</v>
      </c>
      <c r="V293" s="54" t="s">
        <v>95</v>
      </c>
      <c r="W293" s="13" t="s">
        <v>385</v>
      </c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 t="s">
        <v>385</v>
      </c>
      <c r="AJ293" s="13"/>
    </row>
    <row r="294" spans="1:36" thickBot="1" x14ac:dyDescent="0.3">
      <c r="A294" s="13"/>
      <c r="B294" s="13"/>
      <c r="C294" s="13"/>
      <c r="D294"/>
      <c r="E294" s="13"/>
      <c r="F294" s="14"/>
      <c r="G294"/>
      <c r="H294"/>
      <c r="I294" s="13" t="s">
        <v>385</v>
      </c>
      <c r="J294" s="26" t="str">
        <f>IF(K294&lt;&gt;"",COUNTIF($K$5:K294,K294)&amp;"-"&amp;K294,"")</f>
        <v/>
      </c>
      <c r="K294" s="21"/>
      <c r="L294" s="21"/>
      <c r="M294" s="13" t="s">
        <v>385</v>
      </c>
      <c r="N294" s="26" t="str">
        <f>IF(O294&lt;&gt;"",COUNTIF($O$5:O294,O294)&amp;"-"&amp;O294,"")</f>
        <v/>
      </c>
      <c r="O294" s="21"/>
      <c r="P294" s="21"/>
      <c r="Q294" s="19"/>
      <c r="R294" s="22" t="str">
        <f>IF(T294&lt;&gt;"",COUNTIF($S$5:S294,S294)&amp;"-"&amp;S294,"")</f>
        <v>1-ESC MUL ANALIA SOARES ROCHA5º ano</v>
      </c>
      <c r="S294" s="22" t="str">
        <f t="shared" si="11"/>
        <v>ESC MUL ANALIA SOARES ROCHA5º ano</v>
      </c>
      <c r="T294" s="52" t="s">
        <v>526</v>
      </c>
      <c r="U294" s="19" t="s">
        <v>217</v>
      </c>
      <c r="V294" s="54" t="s">
        <v>95</v>
      </c>
      <c r="W294" s="13" t="s">
        <v>385</v>
      </c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 t="s">
        <v>385</v>
      </c>
      <c r="AJ294" s="13"/>
    </row>
    <row r="295" spans="1:36" ht="27" thickBot="1" x14ac:dyDescent="0.3">
      <c r="A295" s="13"/>
      <c r="B295" s="13"/>
      <c r="C295" s="13"/>
      <c r="D295"/>
      <c r="E295" s="13"/>
      <c r="F295" s="14"/>
      <c r="G295"/>
      <c r="H295"/>
      <c r="I295" s="13" t="s">
        <v>385</v>
      </c>
      <c r="J295" s="26" t="str">
        <f>IF(K295&lt;&gt;"",COUNTIF($K$5:K295,K295)&amp;"-"&amp;K295,"")</f>
        <v/>
      </c>
      <c r="K295" s="21"/>
      <c r="L295" s="21"/>
      <c r="M295" s="13" t="s">
        <v>385</v>
      </c>
      <c r="N295" s="26" t="str">
        <f>IF(O295&lt;&gt;"",COUNTIF($O$5:O295,O295)&amp;"-"&amp;O295,"")</f>
        <v/>
      </c>
      <c r="O295" s="21"/>
      <c r="P295" s="21"/>
      <c r="Q295" s="19"/>
      <c r="R295" s="22" t="str">
        <f>IF(T295&lt;&gt;"",COUNTIF($S$5:S295,S295)&amp;"-"&amp;S295,"")</f>
        <v>1-ESCOLA MUNICIPAL LUIZ GONZAGA DE SOUSA5º ano</v>
      </c>
      <c r="S295" s="22" t="str">
        <f t="shared" si="11"/>
        <v>ESCOLA MUNICIPAL LUIZ GONZAGA DE SOUSA5º ano</v>
      </c>
      <c r="T295" s="52" t="s">
        <v>190</v>
      </c>
      <c r="U295" s="19" t="s">
        <v>217</v>
      </c>
      <c r="V295" s="54" t="s">
        <v>187</v>
      </c>
      <c r="W295" s="13" t="s">
        <v>385</v>
      </c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 t="s">
        <v>385</v>
      </c>
      <c r="AJ295" s="13"/>
    </row>
    <row r="296" spans="1:36" ht="27" thickBot="1" x14ac:dyDescent="0.3">
      <c r="A296" s="13"/>
      <c r="B296" s="13"/>
      <c r="C296" s="13"/>
      <c r="D296"/>
      <c r="E296" s="13"/>
      <c r="F296" s="14"/>
      <c r="G296"/>
      <c r="H296"/>
      <c r="I296" s="13" t="s">
        <v>385</v>
      </c>
      <c r="J296" s="26" t="str">
        <f>IF(K296&lt;&gt;"",COUNTIF($K$5:K296,K296)&amp;"-"&amp;K296,"")</f>
        <v/>
      </c>
      <c r="K296" s="21"/>
      <c r="L296" s="21"/>
      <c r="M296" s="13" t="s">
        <v>385</v>
      </c>
      <c r="N296" s="26" t="str">
        <f>IF(O296&lt;&gt;"",COUNTIF($O$5:O296,O296)&amp;"-"&amp;O296,"")</f>
        <v/>
      </c>
      <c r="O296" s="21"/>
      <c r="P296" s="21"/>
      <c r="Q296" s="19"/>
      <c r="R296" s="22" t="str">
        <f>IF(T296&lt;&gt;"",COUNTIF($S$5:S296,S296)&amp;"-"&amp;S296,"")</f>
        <v>2-ESCOLA MUNICIPAL ELZA BARBOSA DE CARVALHO5º ano</v>
      </c>
      <c r="S296" s="22" t="str">
        <f t="shared" si="11"/>
        <v>ESCOLA MUNICIPAL ELZA BARBOSA DE CARVALHO5º ano</v>
      </c>
      <c r="T296" s="52" t="s">
        <v>261</v>
      </c>
      <c r="U296" s="19" t="s">
        <v>217</v>
      </c>
      <c r="V296" s="54" t="s">
        <v>100</v>
      </c>
      <c r="W296" s="13" t="s">
        <v>385</v>
      </c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 t="s">
        <v>385</v>
      </c>
      <c r="AJ296" s="13"/>
    </row>
    <row r="297" spans="1:36" ht="27" thickBot="1" x14ac:dyDescent="0.3">
      <c r="A297" s="13"/>
      <c r="B297" s="13"/>
      <c r="C297" s="13"/>
      <c r="D297"/>
      <c r="E297" s="13"/>
      <c r="F297" s="14"/>
      <c r="G297"/>
      <c r="H297"/>
      <c r="I297" s="13" t="s">
        <v>385</v>
      </c>
      <c r="J297" s="26" t="str">
        <f>IF(K297&lt;&gt;"",COUNTIF($K$5:K297,K297)&amp;"-"&amp;K297,"")</f>
        <v/>
      </c>
      <c r="K297" s="21"/>
      <c r="L297" s="21"/>
      <c r="M297" s="13" t="s">
        <v>385</v>
      </c>
      <c r="N297" s="26" t="str">
        <f>IF(O297&lt;&gt;"",COUNTIF($O$5:O297,O297)&amp;"-"&amp;O297,"")</f>
        <v/>
      </c>
      <c r="O297" s="21"/>
      <c r="P297" s="21"/>
      <c r="Q297" s="19"/>
      <c r="R297" s="22" t="str">
        <f>IF(T297&lt;&gt;"",COUNTIF($S$5:S297,S297)&amp;"-"&amp;S297,"")</f>
        <v>1-ESCOLA MUNICIPAL VEREADOR GUILHERME PARENTE5º ano</v>
      </c>
      <c r="S297" s="22" t="str">
        <f t="shared" si="11"/>
        <v>ESCOLA MUNICIPAL VEREADOR GUILHERME PARENTE5º ano</v>
      </c>
      <c r="T297" s="52" t="s">
        <v>400</v>
      </c>
      <c r="U297" s="19" t="s">
        <v>217</v>
      </c>
      <c r="V297" s="54" t="s">
        <v>95</v>
      </c>
      <c r="W297" s="13" t="s">
        <v>385</v>
      </c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 t="s">
        <v>385</v>
      </c>
      <c r="AJ297" s="13"/>
    </row>
    <row r="298" spans="1:36" ht="27" thickBot="1" x14ac:dyDescent="0.3">
      <c r="A298" s="13"/>
      <c r="B298" s="13"/>
      <c r="C298" s="13"/>
      <c r="D298"/>
      <c r="E298" s="13"/>
      <c r="F298" s="14"/>
      <c r="G298"/>
      <c r="H298"/>
      <c r="I298" s="13" t="s">
        <v>385</v>
      </c>
      <c r="J298" s="26" t="str">
        <f>IF(K298&lt;&gt;"",COUNTIF($K$5:K298,K298)&amp;"-"&amp;K298,"")</f>
        <v/>
      </c>
      <c r="K298" s="21"/>
      <c r="L298" s="21"/>
      <c r="M298" s="13" t="s">
        <v>385</v>
      </c>
      <c r="N298" s="26" t="str">
        <f>IF(O298&lt;&gt;"",COUNTIF($O$5:O298,O298)&amp;"-"&amp;O298,"")</f>
        <v/>
      </c>
      <c r="O298" s="21"/>
      <c r="P298" s="21"/>
      <c r="Q298" s="19"/>
      <c r="R298" s="22" t="str">
        <f>IF(T298&lt;&gt;"",COUNTIF($S$5:S298,S298)&amp;"-"&amp;S298,"")</f>
        <v>2-ESC MUL DE 1º GRAU PROF MARIA DE LOURDES MILHOMEM FERNANDES5º ano</v>
      </c>
      <c r="S298" s="22" t="str">
        <f t="shared" si="11"/>
        <v>ESC MUL DE 1º GRAU PROF MARIA DE LOURDES MILHOMEM FERNANDES5º ano</v>
      </c>
      <c r="T298" s="52" t="s">
        <v>167</v>
      </c>
      <c r="U298" s="19" t="s">
        <v>217</v>
      </c>
      <c r="V298" s="54" t="s">
        <v>102</v>
      </c>
      <c r="W298" s="13" t="s">
        <v>385</v>
      </c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 t="s">
        <v>385</v>
      </c>
      <c r="AJ298" s="13"/>
    </row>
    <row r="299" spans="1:36" ht="27" thickBot="1" x14ac:dyDescent="0.3">
      <c r="A299" s="13"/>
      <c r="B299" s="13"/>
      <c r="C299" s="13"/>
      <c r="D299"/>
      <c r="E299" s="13"/>
      <c r="F299" s="14"/>
      <c r="G299"/>
      <c r="H299"/>
      <c r="I299" s="13" t="s">
        <v>385</v>
      </c>
      <c r="J299" s="26" t="str">
        <f>IF(K299&lt;&gt;"",COUNTIF($K$5:K299,K299)&amp;"-"&amp;K299,"")</f>
        <v/>
      </c>
      <c r="K299" s="21"/>
      <c r="L299" s="21"/>
      <c r="M299" s="13" t="s">
        <v>385</v>
      </c>
      <c r="N299" s="26" t="str">
        <f>IF(O299&lt;&gt;"",COUNTIF($O$5:O299,O299)&amp;"-"&amp;O299,"")</f>
        <v/>
      </c>
      <c r="O299" s="21"/>
      <c r="P299" s="21"/>
      <c r="Q299" s="19"/>
      <c r="R299" s="22" t="str">
        <f>IF(T299&lt;&gt;"",COUNTIF($S$5:S299,S299)&amp;"-"&amp;S299,"")</f>
        <v>3-ESC MUL DE 1º GRAU PROF MARIA DE LOURDES MILHOMEM FERNANDES5º ano</v>
      </c>
      <c r="S299" s="22" t="str">
        <f t="shared" si="11"/>
        <v>ESC MUL DE 1º GRAU PROF MARIA DE LOURDES MILHOMEM FERNANDES5º ano</v>
      </c>
      <c r="T299" s="52" t="s">
        <v>167</v>
      </c>
      <c r="U299" s="19" t="s">
        <v>217</v>
      </c>
      <c r="V299" s="54" t="s">
        <v>100</v>
      </c>
      <c r="W299" s="13" t="s">
        <v>385</v>
      </c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 t="s">
        <v>385</v>
      </c>
      <c r="AJ299" s="13"/>
    </row>
    <row r="300" spans="1:36" thickBot="1" x14ac:dyDescent="0.3">
      <c r="A300" s="13"/>
      <c r="B300" s="13"/>
      <c r="C300" s="13"/>
      <c r="D300"/>
      <c r="E300" s="13"/>
      <c r="F300" s="14"/>
      <c r="G300"/>
      <c r="H300"/>
      <c r="I300" s="13" t="s">
        <v>385</v>
      </c>
      <c r="J300" s="26" t="str">
        <f>IF(K300&lt;&gt;"",COUNTIF($K$5:K300,K300)&amp;"-"&amp;K300,"")</f>
        <v/>
      </c>
      <c r="K300" s="21"/>
      <c r="L300" s="21"/>
      <c r="M300" s="13" t="s">
        <v>385</v>
      </c>
      <c r="N300" s="26" t="str">
        <f>IF(O300&lt;&gt;"",COUNTIF($O$5:O300,O300)&amp;"-"&amp;O300,"")</f>
        <v/>
      </c>
      <c r="O300" s="21"/>
      <c r="P300" s="21"/>
      <c r="Q300" s="19"/>
      <c r="R300" s="22" t="str">
        <f>IF(T300&lt;&gt;"",COUNTIF($S$5:S300,S300)&amp;"-"&amp;S300,"")</f>
        <v>1-ESCOLA MUNICIPAL GUSTAVO COSTA5º ano</v>
      </c>
      <c r="S300" s="22" t="str">
        <f t="shared" si="11"/>
        <v>ESCOLA MUNICIPAL GUSTAVO COSTA5º ano</v>
      </c>
      <c r="T300" s="52" t="s">
        <v>332</v>
      </c>
      <c r="U300" s="19" t="s">
        <v>217</v>
      </c>
      <c r="V300" s="54" t="s">
        <v>95</v>
      </c>
      <c r="W300" s="13" t="s">
        <v>385</v>
      </c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 t="s">
        <v>385</v>
      </c>
      <c r="AJ300" s="13"/>
    </row>
    <row r="301" spans="1:36" ht="27" thickBot="1" x14ac:dyDescent="0.3">
      <c r="A301" s="13"/>
      <c r="B301" s="13"/>
      <c r="C301" s="13"/>
      <c r="D301"/>
      <c r="E301" s="13"/>
      <c r="F301" s="14"/>
      <c r="G301"/>
      <c r="H301"/>
      <c r="I301" s="13" t="s">
        <v>385</v>
      </c>
      <c r="J301" s="26" t="str">
        <f>IF(K301&lt;&gt;"",COUNTIF($K$5:K301,K301)&amp;"-"&amp;K301,"")</f>
        <v/>
      </c>
      <c r="K301" s="21"/>
      <c r="L301" s="21"/>
      <c r="M301" s="13" t="s">
        <v>385</v>
      </c>
      <c r="N301" s="26" t="str">
        <f>IF(O301&lt;&gt;"",COUNTIF($O$5:O301,O301)&amp;"-"&amp;O301,"")</f>
        <v/>
      </c>
      <c r="O301" s="21"/>
      <c r="P301" s="21"/>
      <c r="Q301" s="19"/>
      <c r="R301" s="22" t="str">
        <f>IF(T301&lt;&gt;"",COUNTIF($S$5:S301,S301)&amp;"-"&amp;S301,"")</f>
        <v>1-ESCOLA MUL VEREADOR OSMAR FRANCISCO GONZAGA5º ano</v>
      </c>
      <c r="S301" s="22" t="str">
        <f t="shared" si="11"/>
        <v>ESCOLA MUL VEREADOR OSMAR FRANCISCO GONZAGA5º ano</v>
      </c>
      <c r="T301" s="52" t="s">
        <v>406</v>
      </c>
      <c r="U301" s="19" t="s">
        <v>217</v>
      </c>
      <c r="V301" s="54" t="s">
        <v>423</v>
      </c>
      <c r="W301" s="13" t="s">
        <v>385</v>
      </c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 t="s">
        <v>385</v>
      </c>
      <c r="AJ301" s="13"/>
    </row>
    <row r="302" spans="1:36" thickBot="1" x14ac:dyDescent="0.3">
      <c r="A302" s="13"/>
      <c r="B302" s="13"/>
      <c r="C302" s="13"/>
      <c r="D302"/>
      <c r="E302" s="13"/>
      <c r="F302" s="14"/>
      <c r="G302"/>
      <c r="H302"/>
      <c r="I302" s="13" t="s">
        <v>385</v>
      </c>
      <c r="J302" s="26" t="str">
        <f>IF(K302&lt;&gt;"",COUNTIF($K$5:K302,K302)&amp;"-"&amp;K302,"")</f>
        <v/>
      </c>
      <c r="K302" s="21"/>
      <c r="L302" s="21"/>
      <c r="M302" s="13" t="s">
        <v>385</v>
      </c>
      <c r="N302" s="26" t="str">
        <f>IF(O302&lt;&gt;"",COUNTIF($O$5:O302,O302)&amp;"-"&amp;O302,"")</f>
        <v/>
      </c>
      <c r="O302" s="21"/>
      <c r="P302" s="21"/>
      <c r="Q302" s="19"/>
      <c r="R302" s="22" t="str">
        <f>IF(T302&lt;&gt;"",COUNTIF($S$5:S302,S302)&amp;"-"&amp;S302,"")</f>
        <v>1-ESC MUN ALTAMIRA5º ano</v>
      </c>
      <c r="S302" s="22" t="str">
        <f t="shared" si="11"/>
        <v>ESC MUN ALTAMIRA5º ano</v>
      </c>
      <c r="T302" s="52" t="s">
        <v>454</v>
      </c>
      <c r="U302" s="19" t="s">
        <v>217</v>
      </c>
      <c r="V302" s="54" t="s">
        <v>95</v>
      </c>
      <c r="W302" s="13" t="s">
        <v>385</v>
      </c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 t="s">
        <v>385</v>
      </c>
      <c r="AJ302" s="13"/>
    </row>
    <row r="303" spans="1:36" ht="27" thickBot="1" x14ac:dyDescent="0.3">
      <c r="A303" s="13"/>
      <c r="B303" s="13"/>
      <c r="C303" s="13"/>
      <c r="D303"/>
      <c r="E303" s="13"/>
      <c r="F303" s="14"/>
      <c r="G303"/>
      <c r="H303"/>
      <c r="I303" s="13" t="s">
        <v>385</v>
      </c>
      <c r="J303" s="26" t="str">
        <f>IF(K303&lt;&gt;"",COUNTIF($K$5:K303,K303)&amp;"-"&amp;K303,"")</f>
        <v/>
      </c>
      <c r="K303" s="21"/>
      <c r="L303" s="21"/>
      <c r="M303" s="13" t="s">
        <v>385</v>
      </c>
      <c r="N303" s="26" t="str">
        <f>IF(O303&lt;&gt;"",COUNTIF($O$5:O303,O303)&amp;"-"&amp;O303,"")</f>
        <v/>
      </c>
      <c r="O303" s="21"/>
      <c r="P303" s="21"/>
      <c r="Q303" s="19"/>
      <c r="R303" s="22" t="str">
        <f>IF(T303&lt;&gt;"",COUNTIF($S$5:S303,S303)&amp;"-"&amp;S303,"")</f>
        <v>1-CENTRO MUNICIPAL DE EDUCACAO BASICA MUNDO FELIZ5º ano</v>
      </c>
      <c r="S303" s="22" t="str">
        <f t="shared" si="11"/>
        <v>CENTRO MUNICIPAL DE EDUCACAO BASICA MUNDO FELIZ5º ano</v>
      </c>
      <c r="T303" s="52" t="s">
        <v>233</v>
      </c>
      <c r="U303" s="19" t="s">
        <v>217</v>
      </c>
      <c r="V303" s="54" t="s">
        <v>87</v>
      </c>
      <c r="W303" s="13" t="s">
        <v>385</v>
      </c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 t="s">
        <v>385</v>
      </c>
      <c r="AJ303" s="13"/>
    </row>
    <row r="304" spans="1:36" thickBot="1" x14ac:dyDescent="0.3">
      <c r="A304" s="13"/>
      <c r="B304" s="13"/>
      <c r="C304" s="13"/>
      <c r="D304"/>
      <c r="E304" s="13"/>
      <c r="F304" s="14"/>
      <c r="G304"/>
      <c r="H304"/>
      <c r="I304" s="13" t="s">
        <v>385</v>
      </c>
      <c r="J304" s="26" t="str">
        <f>IF(K304&lt;&gt;"",COUNTIF($K$5:K304,K304)&amp;"-"&amp;K304,"")</f>
        <v/>
      </c>
      <c r="K304" s="21"/>
      <c r="L304" s="21"/>
      <c r="M304" s="13" t="s">
        <v>385</v>
      </c>
      <c r="N304" s="26" t="str">
        <f>IF(O304&lt;&gt;"",COUNTIF($O$5:O304,O304)&amp;"-"&amp;O304,"")</f>
        <v/>
      </c>
      <c r="O304" s="21"/>
      <c r="P304" s="21"/>
      <c r="Q304" s="19"/>
      <c r="R304" s="22" t="str">
        <f>IF(T304&lt;&gt;"",COUNTIF($S$5:S304,S304)&amp;"-"&amp;S304,"")</f>
        <v>1-ESCOLA MUNICIPAL CRIANCA FELIZ5º ano</v>
      </c>
      <c r="S304" s="22" t="str">
        <f t="shared" si="11"/>
        <v>ESCOLA MUNICIPAL CRIANCA FELIZ5º ano</v>
      </c>
      <c r="T304" s="52" t="s">
        <v>527</v>
      </c>
      <c r="U304" s="19" t="s">
        <v>217</v>
      </c>
      <c r="V304" s="54" t="s">
        <v>87</v>
      </c>
      <c r="W304" s="13" t="s">
        <v>385</v>
      </c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 t="s">
        <v>385</v>
      </c>
      <c r="AJ304" s="13"/>
    </row>
    <row r="305" spans="1:36" ht="27" thickBot="1" x14ac:dyDescent="0.3">
      <c r="A305" s="13"/>
      <c r="B305" s="13"/>
      <c r="C305" s="13"/>
      <c r="D305"/>
      <c r="E305" s="13"/>
      <c r="F305" s="14"/>
      <c r="G305"/>
      <c r="H305"/>
      <c r="I305" s="13" t="s">
        <v>385</v>
      </c>
      <c r="J305" s="26" t="str">
        <f>IF(K305&lt;&gt;"",COUNTIF($K$5:K305,K305)&amp;"-"&amp;K305,"")</f>
        <v/>
      </c>
      <c r="K305" s="21"/>
      <c r="L305" s="21"/>
      <c r="M305" s="13" t="s">
        <v>385</v>
      </c>
      <c r="N305" s="26" t="str">
        <f>IF(O305&lt;&gt;"",COUNTIF($O$5:O305,O305)&amp;"-"&amp;O305,"")</f>
        <v/>
      </c>
      <c r="O305" s="21"/>
      <c r="P305" s="21"/>
      <c r="Q305" s="19"/>
      <c r="R305" s="22" t="str">
        <f>IF(T305&lt;&gt;"",COUNTIF($S$5:S305,S305)&amp;"-"&amp;S305,"")</f>
        <v>1-ESCOLA MUNICIPAL NOSSA SENHORA DA CONCEICAO5º ano</v>
      </c>
      <c r="S305" s="22" t="str">
        <f t="shared" si="11"/>
        <v>ESCOLA MUNICIPAL NOSSA SENHORA DA CONCEICAO5º ano</v>
      </c>
      <c r="T305" s="52" t="s">
        <v>247</v>
      </c>
      <c r="U305" s="19" t="s">
        <v>217</v>
      </c>
      <c r="V305" s="54" t="s">
        <v>423</v>
      </c>
      <c r="W305" s="13" t="s">
        <v>385</v>
      </c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 t="s">
        <v>385</v>
      </c>
      <c r="AJ305" s="13"/>
    </row>
    <row r="306" spans="1:36" thickBot="1" x14ac:dyDescent="0.3">
      <c r="A306" s="13"/>
      <c r="B306" s="13"/>
      <c r="C306" s="13"/>
      <c r="D306"/>
      <c r="E306" s="13"/>
      <c r="F306" s="14"/>
      <c r="G306"/>
      <c r="H306"/>
      <c r="I306" s="13" t="s">
        <v>385</v>
      </c>
      <c r="J306" s="26" t="str">
        <f>IF(K306&lt;&gt;"",COUNTIF($K$5:K306,K306)&amp;"-"&amp;K306,"")</f>
        <v/>
      </c>
      <c r="K306" s="21"/>
      <c r="L306" s="21"/>
      <c r="M306" s="13" t="s">
        <v>385</v>
      </c>
      <c r="N306" s="26" t="str">
        <f>IF(O306&lt;&gt;"",COUNTIF($O$5:O306,O306)&amp;"-"&amp;O306,"")</f>
        <v/>
      </c>
      <c r="O306" s="21"/>
      <c r="P306" s="21"/>
      <c r="Q306" s="19"/>
      <c r="R306" s="22" t="str">
        <f>IF(T306&lt;&gt;"",COUNTIF($S$5:S306,S306)&amp;"-"&amp;S306,"")</f>
        <v>1-ESCOLA MUNICIPAL 14 DE OUTUBRO5º ano</v>
      </c>
      <c r="S306" s="22" t="str">
        <f t="shared" si="11"/>
        <v>ESCOLA MUNICIPAL 14 DE OUTUBRO5º ano</v>
      </c>
      <c r="T306" s="52" t="s">
        <v>216</v>
      </c>
      <c r="U306" s="19" t="s">
        <v>217</v>
      </c>
      <c r="V306" s="54" t="s">
        <v>381</v>
      </c>
      <c r="W306" s="13" t="s">
        <v>385</v>
      </c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 t="s">
        <v>385</v>
      </c>
      <c r="AJ306" s="13"/>
    </row>
    <row r="307" spans="1:36" thickBot="1" x14ac:dyDescent="0.3">
      <c r="A307" s="13"/>
      <c r="B307" s="13"/>
      <c r="C307" s="13"/>
      <c r="D307"/>
      <c r="E307" s="13"/>
      <c r="F307" s="14"/>
      <c r="G307"/>
      <c r="H307"/>
      <c r="I307" s="13" t="s">
        <v>385</v>
      </c>
      <c r="J307" s="26" t="str">
        <f>IF(K307&lt;&gt;"",COUNTIF($K$5:K307,K307)&amp;"-"&amp;K307,"")</f>
        <v/>
      </c>
      <c r="K307" s="21"/>
      <c r="L307" s="21"/>
      <c r="M307" s="13" t="s">
        <v>385</v>
      </c>
      <c r="N307" s="26" t="str">
        <f>IF(O307&lt;&gt;"",COUNTIF($O$5:O307,O307)&amp;"-"&amp;O307,"")</f>
        <v/>
      </c>
      <c r="O307" s="21"/>
      <c r="P307" s="21"/>
      <c r="Q307" s="19"/>
      <c r="R307" s="22" t="str">
        <f>IF(T307&lt;&gt;"",COUNTIF($S$5:S307,S307)&amp;"-"&amp;S307,"")</f>
        <v>2-ESCOLA MUNICIPAL CRIANCA FELIZ5º ano</v>
      </c>
      <c r="S307" s="22" t="str">
        <f t="shared" si="11"/>
        <v>ESCOLA MUNICIPAL CRIANCA FELIZ5º ano</v>
      </c>
      <c r="T307" s="52" t="s">
        <v>527</v>
      </c>
      <c r="U307" s="19" t="s">
        <v>217</v>
      </c>
      <c r="V307" s="54" t="s">
        <v>100</v>
      </c>
      <c r="W307" s="13" t="s">
        <v>385</v>
      </c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 t="s">
        <v>385</v>
      </c>
      <c r="AJ307" s="13"/>
    </row>
    <row r="308" spans="1:36" thickBot="1" x14ac:dyDescent="0.3">
      <c r="A308" s="13"/>
      <c r="B308" s="13"/>
      <c r="C308" s="13"/>
      <c r="D308"/>
      <c r="E308" s="13"/>
      <c r="F308" s="14"/>
      <c r="G308"/>
      <c r="H308"/>
      <c r="I308" s="13" t="s">
        <v>385</v>
      </c>
      <c r="J308" s="26" t="str">
        <f>IF(K308&lt;&gt;"",COUNTIF($K$5:K308,K308)&amp;"-"&amp;K308,"")</f>
        <v/>
      </c>
      <c r="K308" s="21"/>
      <c r="L308" s="21"/>
      <c r="M308" s="13" t="s">
        <v>385</v>
      </c>
      <c r="N308" s="26" t="str">
        <f>IF(O308&lt;&gt;"",COUNTIF($O$5:O308,O308)&amp;"-"&amp;O308,"")</f>
        <v/>
      </c>
      <c r="O308" s="21"/>
      <c r="P308" s="21"/>
      <c r="Q308" s="19"/>
      <c r="R308" s="22" t="str">
        <f>IF(T308&lt;&gt;"",COUNTIF($S$5:S308,S308)&amp;"-"&amp;S308,"")</f>
        <v>3-ESCOLA MUNICIPAL CRIANCA FELIZ5º ano</v>
      </c>
      <c r="S308" s="22" t="str">
        <f t="shared" si="11"/>
        <v>ESCOLA MUNICIPAL CRIANCA FELIZ5º ano</v>
      </c>
      <c r="T308" s="52" t="s">
        <v>527</v>
      </c>
      <c r="U308" s="19" t="s">
        <v>217</v>
      </c>
      <c r="V308" s="54" t="s">
        <v>102</v>
      </c>
      <c r="W308" s="13" t="s">
        <v>385</v>
      </c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 t="s">
        <v>385</v>
      </c>
      <c r="AJ308" s="13"/>
    </row>
    <row r="309" spans="1:36" thickBot="1" x14ac:dyDescent="0.3">
      <c r="A309" s="13"/>
      <c r="B309" s="13"/>
      <c r="C309" s="13"/>
      <c r="D309"/>
      <c r="E309" s="13"/>
      <c r="F309" s="14"/>
      <c r="G309"/>
      <c r="H309"/>
      <c r="I309" s="13" t="s">
        <v>385</v>
      </c>
      <c r="J309" s="26" t="str">
        <f>IF(K309&lt;&gt;"",COUNTIF($K$5:K309,K309)&amp;"-"&amp;K309,"")</f>
        <v/>
      </c>
      <c r="K309" s="21"/>
      <c r="L309" s="21"/>
      <c r="M309" s="13" t="s">
        <v>385</v>
      </c>
      <c r="N309" s="26" t="str">
        <f>IF(O309&lt;&gt;"",COUNTIF($O$5:O309,O309)&amp;"-"&amp;O309,"")</f>
        <v/>
      </c>
      <c r="O309" s="21"/>
      <c r="P309" s="21"/>
      <c r="Q309" s="19"/>
      <c r="R309" s="22" t="str">
        <f>IF(T309&lt;&gt;"",COUNTIF($S$5:S309,S309)&amp;"-"&amp;S309,"")</f>
        <v>4-ESCOLA MUNICIPAL CRIANCA FELIZ5º ano</v>
      </c>
      <c r="S309" s="22" t="str">
        <f t="shared" si="11"/>
        <v>ESCOLA MUNICIPAL CRIANCA FELIZ5º ano</v>
      </c>
      <c r="T309" s="52" t="s">
        <v>527</v>
      </c>
      <c r="U309" s="19" t="s">
        <v>217</v>
      </c>
      <c r="V309" s="54" t="s">
        <v>103</v>
      </c>
      <c r="W309" s="13" t="s">
        <v>385</v>
      </c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 t="s">
        <v>385</v>
      </c>
      <c r="AJ309" s="13"/>
    </row>
    <row r="310" spans="1:36" thickBot="1" x14ac:dyDescent="0.3">
      <c r="A310" s="13"/>
      <c r="B310" s="13"/>
      <c r="C310" s="13"/>
      <c r="D310"/>
      <c r="E310" s="13"/>
      <c r="F310" s="14"/>
      <c r="G310"/>
      <c r="H310"/>
      <c r="I310" s="13" t="s">
        <v>385</v>
      </c>
      <c r="J310" s="26" t="str">
        <f>IF(K310&lt;&gt;"",COUNTIF($K$5:K310,K310)&amp;"-"&amp;K310,"")</f>
        <v/>
      </c>
      <c r="K310" s="21"/>
      <c r="L310" s="21"/>
      <c r="M310" s="13" t="s">
        <v>385</v>
      </c>
      <c r="N310" s="26" t="str">
        <f>IF(O310&lt;&gt;"",COUNTIF($O$5:O310,O310)&amp;"-"&amp;O310,"")</f>
        <v/>
      </c>
      <c r="O310" s="21"/>
      <c r="P310" s="21"/>
      <c r="Q310" s="19"/>
      <c r="R310" s="22" t="str">
        <f>IF(T310&lt;&gt;"",COUNTIF($S$5:S310,S310)&amp;"-"&amp;S310,"")</f>
        <v>2-ESC MUL JOAO PESSOA5º ano</v>
      </c>
      <c r="S310" s="22" t="str">
        <f t="shared" si="11"/>
        <v>ESC MUL JOAO PESSOA5º ano</v>
      </c>
      <c r="T310" s="52" t="s">
        <v>210</v>
      </c>
      <c r="U310" s="19" t="s">
        <v>217</v>
      </c>
      <c r="V310" s="54" t="s">
        <v>100</v>
      </c>
      <c r="W310" s="13" t="s">
        <v>385</v>
      </c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 t="s">
        <v>385</v>
      </c>
      <c r="AJ310" s="13"/>
    </row>
    <row r="311" spans="1:36" ht="27" thickBot="1" x14ac:dyDescent="0.3">
      <c r="A311" s="13"/>
      <c r="B311" s="13"/>
      <c r="C311" s="13"/>
      <c r="D311"/>
      <c r="E311" s="13"/>
      <c r="F311" s="14"/>
      <c r="G311"/>
      <c r="H311"/>
      <c r="I311" s="13" t="s">
        <v>385</v>
      </c>
      <c r="J311" s="26" t="str">
        <f>IF(K311&lt;&gt;"",COUNTIF($K$5:K311,K311)&amp;"-"&amp;K311,"")</f>
        <v/>
      </c>
      <c r="K311" s="21"/>
      <c r="L311" s="21"/>
      <c r="M311" s="13" t="s">
        <v>385</v>
      </c>
      <c r="N311" s="26" t="str">
        <f>IF(O311&lt;&gt;"",COUNTIF($O$5:O311,O311)&amp;"-"&amp;O311,"")</f>
        <v/>
      </c>
      <c r="O311" s="21"/>
      <c r="P311" s="21"/>
      <c r="Q311" s="19"/>
      <c r="R311" s="22" t="str">
        <f>IF(T311&lt;&gt;"",COUNTIF($S$5:S311,S311)&amp;"-"&amp;S311,"")</f>
        <v>3-CENTRO EDUCACIONAL MUNICIPAL LAURA DO CARMO5º ano</v>
      </c>
      <c r="S311" s="22" t="str">
        <f t="shared" si="11"/>
        <v>CENTRO EDUCACIONAL MUNICIPAL LAURA DO CARMO5º ano</v>
      </c>
      <c r="T311" s="52" t="s">
        <v>500</v>
      </c>
      <c r="U311" s="19" t="s">
        <v>217</v>
      </c>
      <c r="V311" s="54" t="s">
        <v>314</v>
      </c>
      <c r="W311" s="13" t="s">
        <v>385</v>
      </c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 t="s">
        <v>385</v>
      </c>
      <c r="AJ311" s="13"/>
    </row>
    <row r="312" spans="1:36" ht="27" thickBot="1" x14ac:dyDescent="0.3">
      <c r="A312" s="13"/>
      <c r="B312" s="13"/>
      <c r="C312" s="13"/>
      <c r="D312"/>
      <c r="E312" s="13"/>
      <c r="F312" s="14"/>
      <c r="G312"/>
      <c r="H312"/>
      <c r="I312" s="13" t="s">
        <v>385</v>
      </c>
      <c r="J312" s="26" t="str">
        <f>IF(K312&lt;&gt;"",COUNTIF($K$5:K312,K312)&amp;"-"&amp;K312,"")</f>
        <v/>
      </c>
      <c r="K312" s="21"/>
      <c r="L312" s="21"/>
      <c r="M312" s="13" t="s">
        <v>385</v>
      </c>
      <c r="N312" s="26" t="str">
        <f>IF(O312&lt;&gt;"",COUNTIF($O$5:O312,O312)&amp;"-"&amp;O312,"")</f>
        <v/>
      </c>
      <c r="O312" s="21"/>
      <c r="P312" s="21"/>
      <c r="Q312" s="19"/>
      <c r="R312" s="22" t="str">
        <f>IF(T312&lt;&gt;"",COUNTIF($S$5:S312,S312)&amp;"-"&amp;S312,"")</f>
        <v>2-ESCOLA MUNICIPAL LUIZ GONZAGA DE SOUSA5º ano</v>
      </c>
      <c r="S312" s="22" t="str">
        <f t="shared" si="11"/>
        <v>ESCOLA MUNICIPAL LUIZ GONZAGA DE SOUSA5º ano</v>
      </c>
      <c r="T312" s="52" t="s">
        <v>190</v>
      </c>
      <c r="U312" s="19" t="s">
        <v>217</v>
      </c>
      <c r="V312" s="54" t="s">
        <v>243</v>
      </c>
      <c r="W312" s="13" t="s">
        <v>385</v>
      </c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 t="s">
        <v>385</v>
      </c>
      <c r="AJ312" s="13"/>
    </row>
    <row r="313" spans="1:36" thickBot="1" x14ac:dyDescent="0.3">
      <c r="A313" s="13"/>
      <c r="B313" s="13"/>
      <c r="C313" s="13"/>
      <c r="D313"/>
      <c r="E313" s="13"/>
      <c r="F313" s="14"/>
      <c r="G313"/>
      <c r="H313"/>
      <c r="I313" s="13" t="s">
        <v>385</v>
      </c>
      <c r="J313" s="26" t="str">
        <f>IF(K313&lt;&gt;"",COUNTIF($K$5:K313,K313)&amp;"-"&amp;K313,"")</f>
        <v/>
      </c>
      <c r="K313" s="21"/>
      <c r="L313" s="21"/>
      <c r="M313" s="13" t="s">
        <v>385</v>
      </c>
      <c r="N313" s="26" t="str">
        <f>IF(O313&lt;&gt;"",COUNTIF($O$5:O313,O313)&amp;"-"&amp;O313,"")</f>
        <v/>
      </c>
      <c r="O313" s="21"/>
      <c r="P313" s="21"/>
      <c r="Q313" s="19"/>
      <c r="R313" s="22" t="str">
        <f>IF(T313&lt;&gt;"",COUNTIF($S$5:S313,S313)&amp;"-"&amp;S313,"")</f>
        <v>1-ESC MUL MAURICIO DE ANDRADE5º ano</v>
      </c>
      <c r="S313" s="22" t="str">
        <f t="shared" si="11"/>
        <v>ESC MUL MAURICIO DE ANDRADE5º ano</v>
      </c>
      <c r="T313" s="52" t="s">
        <v>393</v>
      </c>
      <c r="U313" s="19" t="s">
        <v>217</v>
      </c>
      <c r="V313" s="54" t="s">
        <v>134</v>
      </c>
      <c r="W313" s="13" t="s">
        <v>385</v>
      </c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 t="s">
        <v>385</v>
      </c>
      <c r="AJ313" s="13"/>
    </row>
    <row r="314" spans="1:36" ht="27" thickBot="1" x14ac:dyDescent="0.3">
      <c r="A314" s="13"/>
      <c r="B314" s="13"/>
      <c r="C314" s="13"/>
      <c r="D314"/>
      <c r="E314" s="13"/>
      <c r="F314" s="14"/>
      <c r="G314"/>
      <c r="H314"/>
      <c r="I314" s="13" t="s">
        <v>385</v>
      </c>
      <c r="J314" s="26" t="str">
        <f>IF(K314&lt;&gt;"",COUNTIF($K$5:K314,K314)&amp;"-"&amp;K314,"")</f>
        <v/>
      </c>
      <c r="K314" s="21"/>
      <c r="L314" s="21"/>
      <c r="M314" s="13" t="s">
        <v>385</v>
      </c>
      <c r="N314" s="26" t="str">
        <f>IF(O314&lt;&gt;"",COUNTIF($O$5:O314,O314)&amp;"-"&amp;O314,"")</f>
        <v/>
      </c>
      <c r="O314" s="21"/>
      <c r="P314" s="21"/>
      <c r="Q314" s="19"/>
      <c r="R314" s="22" t="str">
        <f>IF(T314&lt;&gt;"",COUNTIF($S$5:S314,S314)&amp;"-"&amp;S314,"")</f>
        <v>1-ESCOLA MUNICIPAL PROFESSORA MARIA APARECIDA MOTA5º ano</v>
      </c>
      <c r="S314" s="22" t="str">
        <f t="shared" si="11"/>
        <v>ESCOLA MUNICIPAL PROFESSORA MARIA APARECIDA MOTA5º ano</v>
      </c>
      <c r="T314" s="52" t="s">
        <v>528</v>
      </c>
      <c r="U314" s="19" t="s">
        <v>217</v>
      </c>
      <c r="V314" s="54" t="s">
        <v>95</v>
      </c>
      <c r="W314" s="13" t="s">
        <v>385</v>
      </c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 t="s">
        <v>385</v>
      </c>
      <c r="AJ314" s="13"/>
    </row>
    <row r="315" spans="1:36" ht="27" thickBot="1" x14ac:dyDescent="0.3">
      <c r="A315" s="13"/>
      <c r="B315" s="13"/>
      <c r="C315" s="13"/>
      <c r="D315"/>
      <c r="E315" s="13"/>
      <c r="F315" s="14"/>
      <c r="G315"/>
      <c r="H315"/>
      <c r="I315" s="13" t="s">
        <v>385</v>
      </c>
      <c r="J315" s="26" t="str">
        <f>IF(K315&lt;&gt;"",COUNTIF($K$5:K315,K315)&amp;"-"&amp;K315,"")</f>
        <v/>
      </c>
      <c r="K315" s="21"/>
      <c r="L315" s="21"/>
      <c r="M315" s="13" t="s">
        <v>385</v>
      </c>
      <c r="N315" s="26" t="str">
        <f>IF(O315&lt;&gt;"",COUNTIF($O$5:O315,O315)&amp;"-"&amp;O315,"")</f>
        <v/>
      </c>
      <c r="O315" s="21"/>
      <c r="P315" s="21"/>
      <c r="Q315" s="19"/>
      <c r="R315" s="22" t="str">
        <f>IF(T315&lt;&gt;"",COUNTIF($S$5:S315,S315)&amp;"-"&amp;S315,"")</f>
        <v>1-ESCOLA MUNICIPAL PROFº AURELINO RODRIGUES DE ARAUJO5º ano</v>
      </c>
      <c r="S315" s="22" t="str">
        <f t="shared" si="11"/>
        <v>ESCOLA MUNICIPAL PROFº AURELINO RODRIGUES DE ARAUJO5º ano</v>
      </c>
      <c r="T315" s="52" t="s">
        <v>529</v>
      </c>
      <c r="U315" s="19" t="s">
        <v>217</v>
      </c>
      <c r="V315" s="54" t="s">
        <v>87</v>
      </c>
      <c r="W315" s="13" t="s">
        <v>385</v>
      </c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 t="s">
        <v>385</v>
      </c>
      <c r="AJ315" s="13"/>
    </row>
    <row r="316" spans="1:36" ht="27" thickBot="1" x14ac:dyDescent="0.3">
      <c r="A316" s="13"/>
      <c r="B316" s="13"/>
      <c r="C316" s="13"/>
      <c r="D316"/>
      <c r="E316" s="13"/>
      <c r="F316" s="14"/>
      <c r="G316"/>
      <c r="H316"/>
      <c r="I316" s="13" t="s">
        <v>385</v>
      </c>
      <c r="J316" s="26" t="str">
        <f>IF(K316&lt;&gt;"",COUNTIF($K$5:K316,K316)&amp;"-"&amp;K316,"")</f>
        <v/>
      </c>
      <c r="K316" s="21"/>
      <c r="L316" s="21"/>
      <c r="M316" s="13" t="s">
        <v>385</v>
      </c>
      <c r="N316" s="26" t="str">
        <f>IF(O316&lt;&gt;"",COUNTIF($O$5:O316,O316)&amp;"-"&amp;O316,"")</f>
        <v/>
      </c>
      <c r="O316" s="21"/>
      <c r="P316" s="21"/>
      <c r="Q316" s="19"/>
      <c r="R316" s="22" t="str">
        <f>IF(T316&lt;&gt;"",COUNTIF($S$5:S316,S316)&amp;"-"&amp;S316,"")</f>
        <v>2-ESCOLA MUNICIPAL PROFº AURELINO RODRIGUES DE ARAUJO5º ano</v>
      </c>
      <c r="S316" s="22" t="str">
        <f t="shared" si="11"/>
        <v>ESCOLA MUNICIPAL PROFº AURELINO RODRIGUES DE ARAUJO5º ano</v>
      </c>
      <c r="T316" s="52" t="s">
        <v>529</v>
      </c>
      <c r="U316" s="19" t="s">
        <v>217</v>
      </c>
      <c r="V316" s="54" t="s">
        <v>100</v>
      </c>
      <c r="W316" s="13" t="s">
        <v>385</v>
      </c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 t="s">
        <v>385</v>
      </c>
      <c r="AJ316" s="13"/>
    </row>
    <row r="317" spans="1:36" ht="27" thickBot="1" x14ac:dyDescent="0.3">
      <c r="A317" s="13"/>
      <c r="B317" s="13"/>
      <c r="C317" s="13"/>
      <c r="D317"/>
      <c r="E317" s="13"/>
      <c r="F317" s="14"/>
      <c r="G317"/>
      <c r="H317"/>
      <c r="I317" s="13" t="s">
        <v>385</v>
      </c>
      <c r="J317" s="26" t="str">
        <f>IF(K317&lt;&gt;"",COUNTIF($K$5:K317,K317)&amp;"-"&amp;K317,"")</f>
        <v/>
      </c>
      <c r="K317" s="21"/>
      <c r="L317" s="21"/>
      <c r="M317" s="13" t="s">
        <v>385</v>
      </c>
      <c r="N317" s="26" t="str">
        <f>IF(O317&lt;&gt;"",COUNTIF($O$5:O317,O317)&amp;"-"&amp;O317,"")</f>
        <v/>
      </c>
      <c r="O317" s="21"/>
      <c r="P317" s="21"/>
      <c r="Q317" s="19"/>
      <c r="R317" s="22" t="str">
        <f>IF(T317&lt;&gt;"",COUNTIF($S$5:S317,S317)&amp;"-"&amp;S317,"")</f>
        <v>1-ESC MUNICIPAL PROFESSORA DJANIRA RODRIGUES DA SILVA5º ano</v>
      </c>
      <c r="S317" s="22" t="str">
        <f t="shared" si="11"/>
        <v>ESC MUNICIPAL PROFESSORA DJANIRA RODRIGUES DA SILVA5º ano</v>
      </c>
      <c r="T317" s="52" t="s">
        <v>170</v>
      </c>
      <c r="U317" s="19" t="s">
        <v>217</v>
      </c>
      <c r="V317" s="54" t="s">
        <v>95</v>
      </c>
      <c r="W317" s="13" t="s">
        <v>385</v>
      </c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 t="s">
        <v>385</v>
      </c>
      <c r="AJ317" s="13"/>
    </row>
    <row r="318" spans="1:36" thickBot="1" x14ac:dyDescent="0.3">
      <c r="A318" s="13"/>
      <c r="B318" s="13"/>
      <c r="C318" s="13"/>
      <c r="D318"/>
      <c r="E318" s="13"/>
      <c r="F318" s="14"/>
      <c r="G318"/>
      <c r="H318"/>
      <c r="I318" s="13" t="s">
        <v>385</v>
      </c>
      <c r="J318" s="26" t="str">
        <f>IF(K318&lt;&gt;"",COUNTIF($K$5:K318,K318)&amp;"-"&amp;K318,"")</f>
        <v/>
      </c>
      <c r="K318" s="21"/>
      <c r="L318" s="21"/>
      <c r="M318" s="13" t="s">
        <v>385</v>
      </c>
      <c r="N318" s="26" t="str">
        <f>IF(O318&lt;&gt;"",COUNTIF($O$5:O318,O318)&amp;"-"&amp;O318,"")</f>
        <v/>
      </c>
      <c r="O318" s="21"/>
      <c r="P318" s="21"/>
      <c r="Q318" s="19"/>
      <c r="R318" s="22" t="str">
        <f>IF(T318&lt;&gt;"",COUNTIF($S$5:S318,S318)&amp;"-"&amp;S318,"")</f>
        <v>1-ESCOLA MUNICIPAL PEDRO BENTO DA LUZ5º ano</v>
      </c>
      <c r="S318" s="22" t="str">
        <f t="shared" si="11"/>
        <v>ESCOLA MUNICIPAL PEDRO BENTO DA LUZ5º ano</v>
      </c>
      <c r="T318" s="52" t="s">
        <v>135</v>
      </c>
      <c r="U318" s="19" t="s">
        <v>217</v>
      </c>
      <c r="V318" s="54" t="s">
        <v>381</v>
      </c>
      <c r="W318" s="13" t="s">
        <v>385</v>
      </c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 t="s">
        <v>385</v>
      </c>
      <c r="AJ318" s="13"/>
    </row>
    <row r="319" spans="1:36" thickBot="1" x14ac:dyDescent="0.3">
      <c r="A319" s="13"/>
      <c r="B319" s="13"/>
      <c r="C319" s="13"/>
      <c r="D319"/>
      <c r="E319" s="13"/>
      <c r="F319" s="14"/>
      <c r="G319"/>
      <c r="H319"/>
      <c r="I319" s="13" t="s">
        <v>385</v>
      </c>
      <c r="J319" s="26" t="str">
        <f>IF(K319&lt;&gt;"",COUNTIF($K$5:K319,K319)&amp;"-"&amp;K319,"")</f>
        <v/>
      </c>
      <c r="K319" s="21"/>
      <c r="L319" s="21"/>
      <c r="M319" s="13" t="s">
        <v>385</v>
      </c>
      <c r="N319" s="26" t="str">
        <f>IF(O319&lt;&gt;"",COUNTIF($O$5:O319,O319)&amp;"-"&amp;O319,"")</f>
        <v/>
      </c>
      <c r="O319" s="21"/>
      <c r="P319" s="21"/>
      <c r="Q319" s="19"/>
      <c r="R319" s="22" t="str">
        <f>IF(T319&lt;&gt;"",COUNTIF($S$5:S319,S319)&amp;"-"&amp;S319,"")</f>
        <v>1-ESC MUL HONORATO JOSE DA CRUZ5º ano</v>
      </c>
      <c r="S319" s="22" t="str">
        <f t="shared" si="11"/>
        <v>ESC MUL HONORATO JOSE DA CRUZ5º ano</v>
      </c>
      <c r="T319" s="52" t="s">
        <v>127</v>
      </c>
      <c r="U319" s="19" t="s">
        <v>217</v>
      </c>
      <c r="V319" s="54" t="s">
        <v>87</v>
      </c>
      <c r="W319" s="13" t="s">
        <v>385</v>
      </c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 t="s">
        <v>385</v>
      </c>
      <c r="AJ319" s="13"/>
    </row>
    <row r="320" spans="1:36" ht="39.75" thickBot="1" x14ac:dyDescent="0.3">
      <c r="A320" s="13"/>
      <c r="B320" s="13"/>
      <c r="C320" s="13"/>
      <c r="D320"/>
      <c r="E320" s="13"/>
      <c r="F320" s="14"/>
      <c r="G320"/>
      <c r="H320"/>
      <c r="I320" s="13" t="s">
        <v>385</v>
      </c>
      <c r="J320" s="26" t="str">
        <f>IF(K320&lt;&gt;"",COUNTIF($K$5:K320,K320)&amp;"-"&amp;K320,"")</f>
        <v/>
      </c>
      <c r="K320" s="21"/>
      <c r="L320" s="21"/>
      <c r="M320" s="13" t="s">
        <v>385</v>
      </c>
      <c r="N320" s="26" t="str">
        <f>IF(O320&lt;&gt;"",COUNTIF($O$5:O320,O320)&amp;"-"&amp;O320,"")</f>
        <v/>
      </c>
      <c r="O320" s="21"/>
      <c r="P320" s="21"/>
      <c r="Q320" s="19"/>
      <c r="R320" s="22" t="str">
        <f>IF(T320&lt;&gt;"",COUNTIF($S$5:S320,S320)&amp;"-"&amp;S320,"")</f>
        <v>1-CENTRO MUNICIPAL DE EDUCACAO BASICA PROFESSORA LIVIA LORENE BUENO MAIA5º ano</v>
      </c>
      <c r="S320" s="22" t="str">
        <f t="shared" si="11"/>
        <v>CENTRO MUNICIPAL DE EDUCACAO BASICA PROFESSORA LIVIA LORENE BUENO MAIA5º ano</v>
      </c>
      <c r="T320" s="52" t="s">
        <v>226</v>
      </c>
      <c r="U320" s="19" t="s">
        <v>217</v>
      </c>
      <c r="V320" s="54" t="s">
        <v>530</v>
      </c>
      <c r="W320" s="13" t="s">
        <v>385</v>
      </c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 t="s">
        <v>385</v>
      </c>
      <c r="AJ320" s="13"/>
    </row>
    <row r="321" spans="1:36" ht="27" thickBot="1" x14ac:dyDescent="0.3">
      <c r="A321" s="13"/>
      <c r="B321" s="13"/>
      <c r="C321" s="13"/>
      <c r="D321"/>
      <c r="E321" s="13"/>
      <c r="F321" s="14"/>
      <c r="G321"/>
      <c r="H321"/>
      <c r="I321" s="13" t="s">
        <v>385</v>
      </c>
      <c r="J321" s="26" t="str">
        <f>IF(K321&lt;&gt;"",COUNTIF($K$5:K321,K321)&amp;"-"&amp;K321,"")</f>
        <v/>
      </c>
      <c r="K321" s="21"/>
      <c r="L321" s="21"/>
      <c r="M321" s="13" t="s">
        <v>385</v>
      </c>
      <c r="N321" s="26" t="str">
        <f>IF(O321&lt;&gt;"",COUNTIF($O$5:O321,O321)&amp;"-"&amp;O321,"")</f>
        <v/>
      </c>
      <c r="O321" s="21"/>
      <c r="P321" s="21"/>
      <c r="Q321" s="19"/>
      <c r="R321" s="22" t="str">
        <f>IF(T321&lt;&gt;"",COUNTIF($S$5:S321,S321)&amp;"-"&amp;S321,"")</f>
        <v>3-ESCOLA MUNICIPAL E CRECHE JARDIM BEIJA FLOR5º ano</v>
      </c>
      <c r="S321" s="22" t="str">
        <f t="shared" si="11"/>
        <v>ESCOLA MUNICIPAL E CRECHE JARDIM BEIJA FLOR5º ano</v>
      </c>
      <c r="T321" s="52" t="s">
        <v>365</v>
      </c>
      <c r="U321" s="19" t="s">
        <v>217</v>
      </c>
      <c r="V321" s="54" t="s">
        <v>102</v>
      </c>
      <c r="W321" s="13" t="s">
        <v>385</v>
      </c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 t="s">
        <v>385</v>
      </c>
      <c r="AJ321" s="13"/>
    </row>
    <row r="322" spans="1:36" ht="27" thickBot="1" x14ac:dyDescent="0.3">
      <c r="A322" s="13"/>
      <c r="B322" s="13"/>
      <c r="C322" s="13"/>
      <c r="D322"/>
      <c r="E322" s="13"/>
      <c r="F322" s="14"/>
      <c r="G322"/>
      <c r="H322"/>
      <c r="I322" s="13" t="s">
        <v>385</v>
      </c>
      <c r="J322" s="26" t="str">
        <f>IF(K322&lt;&gt;"",COUNTIF($K$5:K322,K322)&amp;"-"&amp;K322,"")</f>
        <v/>
      </c>
      <c r="K322" s="21"/>
      <c r="L322" s="21"/>
      <c r="M322" s="13" t="s">
        <v>385</v>
      </c>
      <c r="N322" s="26" t="str">
        <f>IF(O322&lt;&gt;"",COUNTIF($O$5:O322,O322)&amp;"-"&amp;O322,"")</f>
        <v/>
      </c>
      <c r="O322" s="21"/>
      <c r="P322" s="21"/>
      <c r="Q322" s="19"/>
      <c r="R322" s="22" t="str">
        <f>IF(T322&lt;&gt;"",COUNTIF($S$5:S322,S322)&amp;"-"&amp;S322,"")</f>
        <v>4-ESC MUL DE 1º GRAU PROF MARIA DE LOURDES MILHOMEM FERNANDES5º ano</v>
      </c>
      <c r="S322" s="22" t="str">
        <f t="shared" si="11"/>
        <v>ESC MUL DE 1º GRAU PROF MARIA DE LOURDES MILHOMEM FERNANDES5º ano</v>
      </c>
      <c r="T322" s="52" t="s">
        <v>167</v>
      </c>
      <c r="U322" s="19" t="s">
        <v>217</v>
      </c>
      <c r="V322" s="54" t="s">
        <v>103</v>
      </c>
      <c r="W322" s="13" t="s">
        <v>385</v>
      </c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 t="s">
        <v>385</v>
      </c>
      <c r="AJ322" s="13"/>
    </row>
    <row r="323" spans="1:36" thickBot="1" x14ac:dyDescent="0.3">
      <c r="A323" s="13"/>
      <c r="B323" s="13"/>
      <c r="C323" s="13"/>
      <c r="D323"/>
      <c r="E323" s="13"/>
      <c r="F323" s="14"/>
      <c r="G323"/>
      <c r="H323"/>
      <c r="I323" s="13" t="s">
        <v>385</v>
      </c>
      <c r="J323" s="26" t="str">
        <f>IF(K323&lt;&gt;"",COUNTIF($K$5:K323,K323)&amp;"-"&amp;K323,"")</f>
        <v/>
      </c>
      <c r="K323" s="21"/>
      <c r="L323" s="21"/>
      <c r="M323" s="13" t="s">
        <v>385</v>
      </c>
      <c r="N323" s="26" t="str">
        <f>IF(O323&lt;&gt;"",COUNTIF($O$5:O323,O323)&amp;"-"&amp;O323,"")</f>
        <v/>
      </c>
      <c r="O323" s="21"/>
      <c r="P323" s="21"/>
      <c r="Q323" s="19"/>
      <c r="R323" s="22" t="str">
        <f>IF(T323&lt;&gt;"",COUNTIF($S$5:S323,S323)&amp;"-"&amp;S323,"")</f>
        <v>1-ESCOLA MUN MIMOSA5º ano</v>
      </c>
      <c r="S323" s="22" t="str">
        <f t="shared" si="11"/>
        <v>ESCOLA MUN MIMOSA5º ano</v>
      </c>
      <c r="T323" s="52" t="s">
        <v>531</v>
      </c>
      <c r="U323" s="19" t="s">
        <v>217</v>
      </c>
      <c r="V323" s="54" t="s">
        <v>312</v>
      </c>
      <c r="W323" s="13" t="s">
        <v>385</v>
      </c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 t="s">
        <v>385</v>
      </c>
      <c r="AJ323" s="13"/>
    </row>
    <row r="324" spans="1:36" ht="39.75" thickBot="1" x14ac:dyDescent="0.3">
      <c r="A324" s="13"/>
      <c r="B324" s="13"/>
      <c r="C324" s="13"/>
      <c r="D324"/>
      <c r="E324" s="13"/>
      <c r="F324" s="14"/>
      <c r="G324"/>
      <c r="H324"/>
      <c r="I324" s="13" t="s">
        <v>385</v>
      </c>
      <c r="J324" s="26" t="str">
        <f>IF(K324&lt;&gt;"",COUNTIF($K$5:K324,K324)&amp;"-"&amp;K324,"")</f>
        <v/>
      </c>
      <c r="K324" s="21"/>
      <c r="L324" s="21"/>
      <c r="M324" s="13" t="s">
        <v>385</v>
      </c>
      <c r="N324" s="26" t="str">
        <f>IF(O324&lt;&gt;"",COUNTIF($O$5:O324,O324)&amp;"-"&amp;O324,"")</f>
        <v/>
      </c>
      <c r="O324" s="21"/>
      <c r="P324" s="21"/>
      <c r="Q324" s="19"/>
      <c r="R324" s="22" t="str">
        <f>IF(T324&lt;&gt;"",COUNTIF($S$5:S324,S324)&amp;"-"&amp;S324,"")</f>
        <v>2-CENTRO MUNICIPAL DE EDUCACAO BASICA PROFESSORA LIVIA LORENE BUENO MAIA5º ano</v>
      </c>
      <c r="S324" s="22" t="str">
        <f t="shared" si="11"/>
        <v>CENTRO MUNICIPAL DE EDUCACAO BASICA PROFESSORA LIVIA LORENE BUENO MAIA5º ano</v>
      </c>
      <c r="T324" s="52" t="s">
        <v>226</v>
      </c>
      <c r="U324" s="19" t="s">
        <v>217</v>
      </c>
      <c r="V324" s="54" t="s">
        <v>532</v>
      </c>
      <c r="W324" s="13" t="s">
        <v>385</v>
      </c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 t="s">
        <v>385</v>
      </c>
      <c r="AJ324" s="13"/>
    </row>
    <row r="325" spans="1:36" ht="39.75" thickBot="1" x14ac:dyDescent="0.3">
      <c r="A325" s="13"/>
      <c r="B325" s="13"/>
      <c r="C325" s="13"/>
      <c r="D325"/>
      <c r="E325" s="13"/>
      <c r="F325" s="14"/>
      <c r="G325"/>
      <c r="H325"/>
      <c r="I325" s="13" t="s">
        <v>385</v>
      </c>
      <c r="J325" s="26" t="str">
        <f>IF(K325&lt;&gt;"",COUNTIF($K$5:K325,K325)&amp;"-"&amp;K325,"")</f>
        <v/>
      </c>
      <c r="K325" s="21"/>
      <c r="L325" s="21"/>
      <c r="M325" s="13" t="s">
        <v>385</v>
      </c>
      <c r="N325" s="26" t="str">
        <f>IF(O325&lt;&gt;"",COUNTIF($O$5:O325,O325)&amp;"-"&amp;O325,"")</f>
        <v/>
      </c>
      <c r="O325" s="21"/>
      <c r="P325" s="21"/>
      <c r="Q325" s="19"/>
      <c r="R325" s="22" t="str">
        <f>IF(T325&lt;&gt;"",COUNTIF($S$5:S325,S325)&amp;"-"&amp;S325,"")</f>
        <v>3-CENTRO MUNICIPAL DE EDUCACAO BASICA PROFESSORA LIVIA LORENE BUENO MAIA5º ano</v>
      </c>
      <c r="S325" s="22" t="str">
        <f t="shared" si="11"/>
        <v>CENTRO MUNICIPAL DE EDUCACAO BASICA PROFESSORA LIVIA LORENE BUENO MAIA5º ano</v>
      </c>
      <c r="T325" s="52" t="s">
        <v>226</v>
      </c>
      <c r="U325" s="19" t="s">
        <v>217</v>
      </c>
      <c r="V325" s="54" t="s">
        <v>533</v>
      </c>
      <c r="W325" s="13" t="s">
        <v>385</v>
      </c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 t="s">
        <v>385</v>
      </c>
      <c r="AJ325" s="13"/>
    </row>
    <row r="326" spans="1:36" thickBot="1" x14ac:dyDescent="0.3">
      <c r="A326" s="13"/>
      <c r="B326" s="13"/>
      <c r="C326" s="13"/>
      <c r="D326"/>
      <c r="E326" s="13"/>
      <c r="F326" s="14"/>
      <c r="G326"/>
      <c r="H326"/>
      <c r="I326" s="13" t="s">
        <v>385</v>
      </c>
      <c r="J326" s="26" t="str">
        <f>IF(K326&lt;&gt;"",COUNTIF($K$5:K326,K326)&amp;"-"&amp;K326,"")</f>
        <v/>
      </c>
      <c r="K326" s="21"/>
      <c r="L326" s="21"/>
      <c r="M326" s="13" t="s">
        <v>385</v>
      </c>
      <c r="N326" s="26" t="str">
        <f>IF(O326&lt;&gt;"",COUNTIF($O$5:O326,O326)&amp;"-"&amp;O326,"")</f>
        <v/>
      </c>
      <c r="O326" s="21"/>
      <c r="P326" s="21"/>
      <c r="Q326" s="19"/>
      <c r="R326" s="22" t="str">
        <f>IF(T326&lt;&gt;"",COUNTIF($S$5:S326,S326)&amp;"-"&amp;S326,"")</f>
        <v>1-ESCOLA MUNICIPAL JARBAS PASSARINHO5º ano</v>
      </c>
      <c r="S326" s="22" t="str">
        <f t="shared" ref="S326:S389" si="12">T326&amp;U326</f>
        <v>ESCOLA MUNICIPAL JARBAS PASSARINHO5º ano</v>
      </c>
      <c r="T326" s="52" t="s">
        <v>221</v>
      </c>
      <c r="U326" s="19" t="s">
        <v>217</v>
      </c>
      <c r="V326" s="54" t="s">
        <v>87</v>
      </c>
      <c r="W326" s="13" t="s">
        <v>385</v>
      </c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 t="s">
        <v>385</v>
      </c>
      <c r="AJ326" s="13"/>
    </row>
    <row r="327" spans="1:36" ht="39.75" thickBot="1" x14ac:dyDescent="0.3">
      <c r="A327" s="13"/>
      <c r="B327" s="13"/>
      <c r="C327" s="13"/>
      <c r="D327"/>
      <c r="E327" s="13"/>
      <c r="F327" s="14"/>
      <c r="G327"/>
      <c r="H327"/>
      <c r="I327" s="13" t="s">
        <v>385</v>
      </c>
      <c r="J327" s="26" t="str">
        <f>IF(K327&lt;&gt;"",COUNTIF($K$5:K327,K327)&amp;"-"&amp;K327,"")</f>
        <v/>
      </c>
      <c r="K327" s="21"/>
      <c r="L327" s="21"/>
      <c r="M327" s="13" t="s">
        <v>385</v>
      </c>
      <c r="N327" s="26" t="str">
        <f>IF(O327&lt;&gt;"",COUNTIF($O$5:O327,O327)&amp;"-"&amp;O327,"")</f>
        <v/>
      </c>
      <c r="O327" s="21"/>
      <c r="P327" s="21"/>
      <c r="Q327" s="19"/>
      <c r="R327" s="22" t="str">
        <f>IF(T327&lt;&gt;"",COUNTIF($S$5:S327,S327)&amp;"-"&amp;S327,"")</f>
        <v>4-CENTRO MUNICIPAL DE EDUCACAO BASICA PROFESSORA LIVIA LORENE BUENO MAIA5º ano</v>
      </c>
      <c r="S327" s="22" t="str">
        <f t="shared" si="12"/>
        <v>CENTRO MUNICIPAL DE EDUCACAO BASICA PROFESSORA LIVIA LORENE BUENO MAIA5º ano</v>
      </c>
      <c r="T327" s="52" t="s">
        <v>226</v>
      </c>
      <c r="U327" s="19" t="s">
        <v>217</v>
      </c>
      <c r="V327" s="54" t="s">
        <v>534</v>
      </c>
      <c r="W327" s="13" t="s">
        <v>385</v>
      </c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 t="s">
        <v>385</v>
      </c>
      <c r="AJ327" s="13"/>
    </row>
    <row r="328" spans="1:36" thickBot="1" x14ac:dyDescent="0.3">
      <c r="A328" s="13"/>
      <c r="B328" s="13"/>
      <c r="C328" s="13"/>
      <c r="D328"/>
      <c r="E328" s="13"/>
      <c r="F328" s="14"/>
      <c r="G328"/>
      <c r="H328"/>
      <c r="I328" s="13" t="s">
        <v>385</v>
      </c>
      <c r="J328" s="26" t="str">
        <f>IF(K328&lt;&gt;"",COUNTIF($K$5:K328,K328)&amp;"-"&amp;K328,"")</f>
        <v/>
      </c>
      <c r="K328" s="21"/>
      <c r="L328" s="21"/>
      <c r="M328" s="13" t="s">
        <v>385</v>
      </c>
      <c r="N328" s="26" t="str">
        <f>IF(O328&lt;&gt;"",COUNTIF($O$5:O328,O328)&amp;"-"&amp;O328,"")</f>
        <v/>
      </c>
      <c r="O328" s="21"/>
      <c r="P328" s="21"/>
      <c r="Q328" s="19"/>
      <c r="R328" s="22" t="str">
        <f>IF(T328&lt;&gt;"",COUNTIF($S$5:S328,S328)&amp;"-"&amp;S328,"")</f>
        <v>1-ESC MUL JOSE LOPES DA SILVA5º ano</v>
      </c>
      <c r="S328" s="22" t="str">
        <f t="shared" si="12"/>
        <v>ESC MUL JOSE LOPES DA SILVA5º ano</v>
      </c>
      <c r="T328" s="52" t="s">
        <v>194</v>
      </c>
      <c r="U328" s="19" t="s">
        <v>217</v>
      </c>
      <c r="V328" s="54" t="s">
        <v>535</v>
      </c>
      <c r="W328" s="13" t="s">
        <v>385</v>
      </c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 t="s">
        <v>385</v>
      </c>
      <c r="AJ328" s="13"/>
    </row>
    <row r="329" spans="1:36" ht="39.75" thickBot="1" x14ac:dyDescent="0.3">
      <c r="A329" s="13"/>
      <c r="B329" s="13"/>
      <c r="C329" s="13"/>
      <c r="D329"/>
      <c r="E329" s="13"/>
      <c r="F329" s="14"/>
      <c r="G329"/>
      <c r="H329"/>
      <c r="I329" s="13" t="s">
        <v>385</v>
      </c>
      <c r="J329" s="26" t="str">
        <f>IF(K329&lt;&gt;"",COUNTIF($K$5:K329,K329)&amp;"-"&amp;K329,"")</f>
        <v/>
      </c>
      <c r="K329" s="21"/>
      <c r="L329" s="21"/>
      <c r="M329" s="13" t="s">
        <v>385</v>
      </c>
      <c r="N329" s="26" t="str">
        <f>IF(O329&lt;&gt;"",COUNTIF($O$5:O329,O329)&amp;"-"&amp;O329,"")</f>
        <v/>
      </c>
      <c r="O329" s="21"/>
      <c r="P329" s="21"/>
      <c r="Q329" s="19"/>
      <c r="R329" s="22" t="str">
        <f>IF(T329&lt;&gt;"",COUNTIF($S$5:S329,S329)&amp;"-"&amp;S329,"")</f>
        <v>5-CENTRO MUNICIPAL DE EDUCACAO BASICA PROFESSORA LIVIA LORENE BUENO MAIA5º ano</v>
      </c>
      <c r="S329" s="22" t="str">
        <f t="shared" si="12"/>
        <v>CENTRO MUNICIPAL DE EDUCACAO BASICA PROFESSORA LIVIA LORENE BUENO MAIA5º ano</v>
      </c>
      <c r="T329" s="52" t="s">
        <v>226</v>
      </c>
      <c r="U329" s="19" t="s">
        <v>217</v>
      </c>
      <c r="V329" s="55" t="s">
        <v>536</v>
      </c>
      <c r="W329" s="13" t="s">
        <v>385</v>
      </c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 t="s">
        <v>385</v>
      </c>
      <c r="AJ329" s="13"/>
    </row>
    <row r="330" spans="1:36" thickBot="1" x14ac:dyDescent="0.3">
      <c r="A330" s="13"/>
      <c r="B330" s="13"/>
      <c r="C330" s="13"/>
      <c r="D330"/>
      <c r="E330" s="13"/>
      <c r="F330" s="14"/>
      <c r="G330"/>
      <c r="H330"/>
      <c r="I330" s="13" t="s">
        <v>385</v>
      </c>
      <c r="J330" s="26" t="str">
        <f>IF(K330&lt;&gt;"",COUNTIF($K$5:K330,K330)&amp;"-"&amp;K330,"")</f>
        <v/>
      </c>
      <c r="K330" s="21"/>
      <c r="L330" s="21"/>
      <c r="M330" s="13" t="s">
        <v>385</v>
      </c>
      <c r="N330" s="26" t="str">
        <f>IF(O330&lt;&gt;"",COUNTIF($O$5:O330,O330)&amp;"-"&amp;O330,"")</f>
        <v/>
      </c>
      <c r="O330" s="21"/>
      <c r="P330" s="21"/>
      <c r="Q330" s="19"/>
      <c r="R330" s="22" t="str">
        <f>IF(T330&lt;&gt;"",COUNTIF($S$5:S330,S330)&amp;"-"&amp;S330,"")</f>
        <v>1-ESCOLA MUNICIPAL JOAO PAULO II5º ano</v>
      </c>
      <c r="S330" s="22" t="str">
        <f t="shared" si="12"/>
        <v>ESCOLA MUNICIPAL JOAO PAULO II5º ano</v>
      </c>
      <c r="T330" s="52" t="s">
        <v>183</v>
      </c>
      <c r="U330" s="19" t="s">
        <v>217</v>
      </c>
      <c r="V330" s="54" t="s">
        <v>87</v>
      </c>
      <c r="W330" s="13" t="s">
        <v>385</v>
      </c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 t="s">
        <v>385</v>
      </c>
      <c r="AJ330" s="13"/>
    </row>
    <row r="331" spans="1:36" ht="39.75" thickBot="1" x14ac:dyDescent="0.3">
      <c r="A331" s="13"/>
      <c r="B331" s="13"/>
      <c r="C331" s="13"/>
      <c r="D331"/>
      <c r="E331" s="13"/>
      <c r="F331" s="14"/>
      <c r="G331"/>
      <c r="H331"/>
      <c r="I331" s="13" t="s">
        <v>385</v>
      </c>
      <c r="J331" s="26" t="str">
        <f>IF(K331&lt;&gt;"",COUNTIF($K$5:K331,K331)&amp;"-"&amp;K331,"")</f>
        <v/>
      </c>
      <c r="K331" s="21"/>
      <c r="L331" s="21"/>
      <c r="M331" s="13" t="s">
        <v>385</v>
      </c>
      <c r="N331" s="26" t="str">
        <f>IF(O331&lt;&gt;"",COUNTIF($O$5:O331,O331)&amp;"-"&amp;O331,"")</f>
        <v/>
      </c>
      <c r="O331" s="21"/>
      <c r="P331" s="21"/>
      <c r="Q331" s="19"/>
      <c r="R331" s="22" t="str">
        <f>IF(T331&lt;&gt;"",COUNTIF($S$5:S331,S331)&amp;"-"&amp;S331,"")</f>
        <v>6-CENTRO MUNICIPAL DE EDUCACAO BASICA PROFESSORA LIVIA LORENE BUENO MAIA5º ano</v>
      </c>
      <c r="S331" s="22" t="str">
        <f t="shared" si="12"/>
        <v>CENTRO MUNICIPAL DE EDUCACAO BASICA PROFESSORA LIVIA LORENE BUENO MAIA5º ano</v>
      </c>
      <c r="T331" s="52" t="s">
        <v>226</v>
      </c>
      <c r="U331" s="19" t="s">
        <v>217</v>
      </c>
      <c r="V331" s="55" t="s">
        <v>537</v>
      </c>
      <c r="W331" s="13" t="s">
        <v>385</v>
      </c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 t="s">
        <v>385</v>
      </c>
      <c r="AJ331" s="13"/>
    </row>
    <row r="332" spans="1:36" thickBot="1" x14ac:dyDescent="0.3">
      <c r="A332" s="13"/>
      <c r="B332" s="13"/>
      <c r="C332" s="13"/>
      <c r="D332"/>
      <c r="E332" s="13"/>
      <c r="F332" s="14"/>
      <c r="G332"/>
      <c r="H332"/>
      <c r="I332" s="13" t="s">
        <v>385</v>
      </c>
      <c r="J332" s="26" t="str">
        <f>IF(K332&lt;&gt;"",COUNTIF($K$5:K332,K332)&amp;"-"&amp;K332,"")</f>
        <v/>
      </c>
      <c r="K332" s="21"/>
      <c r="L332" s="21"/>
      <c r="M332" s="13" t="s">
        <v>385</v>
      </c>
      <c r="N332" s="26" t="str">
        <f>IF(O332&lt;&gt;"",COUNTIF($O$5:O332,O332)&amp;"-"&amp;O332,"")</f>
        <v/>
      </c>
      <c r="O332" s="21"/>
      <c r="P332" s="21"/>
      <c r="Q332" s="19"/>
      <c r="R332" s="22" t="str">
        <f>IF(T332&lt;&gt;"",COUNTIF($S$5:S332,S332)&amp;"-"&amp;S332,"")</f>
        <v>2-ESCOLA MUNICIPAL JOAO PAULO II5º ano</v>
      </c>
      <c r="S332" s="22" t="str">
        <f t="shared" si="12"/>
        <v>ESCOLA MUNICIPAL JOAO PAULO II5º ano</v>
      </c>
      <c r="T332" s="52" t="s">
        <v>183</v>
      </c>
      <c r="U332" s="19" t="s">
        <v>217</v>
      </c>
      <c r="V332" s="54" t="s">
        <v>100</v>
      </c>
      <c r="W332" s="13" t="s">
        <v>385</v>
      </c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 t="s">
        <v>385</v>
      </c>
      <c r="AJ332" s="13"/>
    </row>
    <row r="333" spans="1:36" thickBot="1" x14ac:dyDescent="0.3">
      <c r="A333" s="13"/>
      <c r="B333" s="13"/>
      <c r="C333" s="13"/>
      <c r="D333"/>
      <c r="E333" s="13"/>
      <c r="F333" s="14"/>
      <c r="G333"/>
      <c r="H333"/>
      <c r="I333" s="13" t="s">
        <v>385</v>
      </c>
      <c r="J333" s="26" t="str">
        <f>IF(K333&lt;&gt;"",COUNTIF($K$5:K333,K333)&amp;"-"&amp;K333,"")</f>
        <v/>
      </c>
      <c r="K333" s="21"/>
      <c r="L333" s="21"/>
      <c r="M333" s="13" t="s">
        <v>385</v>
      </c>
      <c r="N333" s="26" t="str">
        <f>IF(O333&lt;&gt;"",COUNTIF($O$5:O333,O333)&amp;"-"&amp;O333,"")</f>
        <v/>
      </c>
      <c r="O333" s="21"/>
      <c r="P333" s="21"/>
      <c r="Q333" s="19"/>
      <c r="R333" s="22" t="str">
        <f>IF(T333&lt;&gt;"",COUNTIF($S$5:S333,S333)&amp;"-"&amp;S333,"")</f>
        <v>1-ESCOLA MUNICIPAL RUI BARBOSA5º ano</v>
      </c>
      <c r="S333" s="22" t="str">
        <f t="shared" si="12"/>
        <v>ESCOLA MUNICIPAL RUI BARBOSA5º ano</v>
      </c>
      <c r="T333" s="52" t="s">
        <v>222</v>
      </c>
      <c r="U333" s="19" t="s">
        <v>217</v>
      </c>
      <c r="V333" s="54" t="s">
        <v>95</v>
      </c>
      <c r="W333" s="13" t="s">
        <v>385</v>
      </c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 t="s">
        <v>385</v>
      </c>
      <c r="AJ333" s="13"/>
    </row>
    <row r="334" spans="1:36" thickBot="1" x14ac:dyDescent="0.3">
      <c r="A334" s="13"/>
      <c r="B334" s="13"/>
      <c r="C334" s="13"/>
      <c r="D334"/>
      <c r="E334" s="13"/>
      <c r="F334" s="14"/>
      <c r="G334"/>
      <c r="H334"/>
      <c r="I334" s="13" t="s">
        <v>385</v>
      </c>
      <c r="J334" s="26" t="str">
        <f>IF(K334&lt;&gt;"",COUNTIF($K$5:K334,K334)&amp;"-"&amp;K334,"")</f>
        <v/>
      </c>
      <c r="K334" s="21"/>
      <c r="L334" s="21"/>
      <c r="M334" s="13" t="s">
        <v>385</v>
      </c>
      <c r="N334" s="26" t="str">
        <f>IF(O334&lt;&gt;"",COUNTIF($O$5:O334,O334)&amp;"-"&amp;O334,"")</f>
        <v/>
      </c>
      <c r="O334" s="21"/>
      <c r="P334" s="21"/>
      <c r="Q334" s="19"/>
      <c r="R334" s="22" t="str">
        <f>IF(T334&lt;&gt;"",COUNTIF($S$5:S334,S334)&amp;"-"&amp;S334,"")</f>
        <v>1-ESC MUL B CHAPADINHA II5º ano</v>
      </c>
      <c r="S334" s="22" t="str">
        <f t="shared" si="12"/>
        <v>ESC MUL B CHAPADINHA II5º ano</v>
      </c>
      <c r="T334" s="52" t="s">
        <v>96</v>
      </c>
      <c r="U334" s="19" t="s">
        <v>217</v>
      </c>
      <c r="V334" s="54" t="s">
        <v>87</v>
      </c>
      <c r="W334" s="13" t="s">
        <v>385</v>
      </c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 t="s">
        <v>385</v>
      </c>
      <c r="AJ334" s="13"/>
    </row>
    <row r="335" spans="1:36" ht="27" thickBot="1" x14ac:dyDescent="0.3">
      <c r="A335" s="13"/>
      <c r="B335" s="13"/>
      <c r="C335" s="13"/>
      <c r="D335"/>
      <c r="E335" s="13"/>
      <c r="F335" s="14"/>
      <c r="G335"/>
      <c r="H335"/>
      <c r="I335" s="13" t="s">
        <v>385</v>
      </c>
      <c r="J335" s="26" t="str">
        <f>IF(K335&lt;&gt;"",COUNTIF($K$5:K335,K335)&amp;"-"&amp;K335,"")</f>
        <v/>
      </c>
      <c r="K335" s="21"/>
      <c r="L335" s="21"/>
      <c r="M335" s="13" t="s">
        <v>385</v>
      </c>
      <c r="N335" s="26" t="str">
        <f>IF(O335&lt;&gt;"",COUNTIF($O$5:O335,O335)&amp;"-"&amp;O335,"")</f>
        <v/>
      </c>
      <c r="O335" s="21"/>
      <c r="P335" s="21"/>
      <c r="Q335" s="19"/>
      <c r="R335" s="22" t="str">
        <f>IF(T335&lt;&gt;"",COUNTIF($S$5:S335,S335)&amp;"-"&amp;S335,"")</f>
        <v>1-ESCOLA MUNICIPAL DE TEMPO INTEGRAL ANTONIO UCHOA VIANA5º ano</v>
      </c>
      <c r="S335" s="22" t="str">
        <f t="shared" si="12"/>
        <v>ESCOLA MUNICIPAL DE TEMPO INTEGRAL ANTONIO UCHOA VIANA5º ano</v>
      </c>
      <c r="T335" s="52" t="s">
        <v>303</v>
      </c>
      <c r="U335" s="19" t="s">
        <v>217</v>
      </c>
      <c r="V335" s="54" t="s">
        <v>87</v>
      </c>
      <c r="W335" s="13" t="s">
        <v>385</v>
      </c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 t="s">
        <v>385</v>
      </c>
      <c r="AJ335" s="13"/>
    </row>
    <row r="336" spans="1:36" ht="27" thickBot="1" x14ac:dyDescent="0.3">
      <c r="A336" s="13"/>
      <c r="B336" s="13"/>
      <c r="C336" s="13"/>
      <c r="D336"/>
      <c r="E336" s="13"/>
      <c r="F336" s="14"/>
      <c r="G336"/>
      <c r="H336"/>
      <c r="I336" s="13" t="s">
        <v>385</v>
      </c>
      <c r="J336" s="26" t="str">
        <f>IF(K336&lt;&gt;"",COUNTIF($K$5:K336,K336)&amp;"-"&amp;K336,"")</f>
        <v/>
      </c>
      <c r="K336" s="21"/>
      <c r="L336" s="21"/>
      <c r="M336" s="13" t="s">
        <v>385</v>
      </c>
      <c r="N336" s="26" t="str">
        <f>IF(O336&lt;&gt;"",COUNTIF($O$5:O336,O336)&amp;"-"&amp;O336,"")</f>
        <v/>
      </c>
      <c r="O336" s="21"/>
      <c r="P336" s="21"/>
      <c r="Q336" s="19"/>
      <c r="R336" s="22" t="str">
        <f>IF(T336&lt;&gt;"",COUNTIF($S$5:S336,S336)&amp;"-"&amp;S336,"")</f>
        <v>2-ESCOLA MUNICIPAL DE TEMPO INTEGRAL ANTONIO UCHOA VIANA5º ano</v>
      </c>
      <c r="S336" s="22" t="str">
        <f t="shared" si="12"/>
        <v>ESCOLA MUNICIPAL DE TEMPO INTEGRAL ANTONIO UCHOA VIANA5º ano</v>
      </c>
      <c r="T336" s="52" t="s">
        <v>303</v>
      </c>
      <c r="U336" s="19" t="s">
        <v>217</v>
      </c>
      <c r="V336" s="54" t="s">
        <v>100</v>
      </c>
      <c r="W336" s="13" t="s">
        <v>385</v>
      </c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 t="s">
        <v>385</v>
      </c>
      <c r="AJ336" s="13"/>
    </row>
    <row r="337" spans="1:36" ht="39.75" thickBot="1" x14ac:dyDescent="0.3">
      <c r="A337" s="13"/>
      <c r="B337" s="13"/>
      <c r="C337" s="13"/>
      <c r="D337"/>
      <c r="E337" s="13"/>
      <c r="F337" s="14"/>
      <c r="G337"/>
      <c r="H337"/>
      <c r="I337" s="13" t="s">
        <v>385</v>
      </c>
      <c r="J337" s="26" t="str">
        <f>IF(K337&lt;&gt;"",COUNTIF($K$5:K337,K337)&amp;"-"&amp;K337,"")</f>
        <v/>
      </c>
      <c r="K337" s="21"/>
      <c r="L337" s="21"/>
      <c r="M337" s="13" t="s">
        <v>385</v>
      </c>
      <c r="N337" s="26" t="str">
        <f>IF(O337&lt;&gt;"",COUNTIF($O$5:O337,O337)&amp;"-"&amp;O337,"")</f>
        <v/>
      </c>
      <c r="O337" s="21"/>
      <c r="P337" s="21"/>
      <c r="Q337" s="19"/>
      <c r="R337" s="22" t="str">
        <f>IF(T337&lt;&gt;"",COUNTIF($S$5:S337,S337)&amp;"-"&amp;S337,"")</f>
        <v>7-CENTRO MUNICIPAL DE EDUCACAO BASICA PROFESSORA LIVIA LORENE BUENO MAIA5º ano</v>
      </c>
      <c r="S337" s="22" t="str">
        <f t="shared" si="12"/>
        <v>CENTRO MUNICIPAL DE EDUCACAO BASICA PROFESSORA LIVIA LORENE BUENO MAIA5º ano</v>
      </c>
      <c r="T337" s="52" t="s">
        <v>226</v>
      </c>
      <c r="U337" s="19" t="s">
        <v>217</v>
      </c>
      <c r="V337" s="54" t="s">
        <v>538</v>
      </c>
      <c r="W337" s="13" t="s">
        <v>385</v>
      </c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 t="s">
        <v>385</v>
      </c>
      <c r="AJ337" s="13"/>
    </row>
    <row r="338" spans="1:36" thickBot="1" x14ac:dyDescent="0.3">
      <c r="A338" s="13"/>
      <c r="B338" s="13"/>
      <c r="C338" s="13"/>
      <c r="D338"/>
      <c r="E338" s="13"/>
      <c r="F338" s="14"/>
      <c r="G338"/>
      <c r="H338"/>
      <c r="I338" s="13" t="s">
        <v>385</v>
      </c>
      <c r="J338" s="26" t="str">
        <f>IF(K338&lt;&gt;"",COUNTIF($K$5:K338,K338)&amp;"-"&amp;K338,"")</f>
        <v/>
      </c>
      <c r="K338" s="21"/>
      <c r="L338" s="21"/>
      <c r="M338" s="13" t="s">
        <v>385</v>
      </c>
      <c r="N338" s="26" t="str">
        <f>IF(O338&lt;&gt;"",COUNTIF($O$5:O338,O338)&amp;"-"&amp;O338,"")</f>
        <v/>
      </c>
      <c r="O338" s="21"/>
      <c r="P338" s="21"/>
      <c r="Q338" s="19"/>
      <c r="R338" s="22" t="str">
        <f>IF(T338&lt;&gt;"",COUNTIF($S$5:S338,S338)&amp;"-"&amp;S338,"")</f>
        <v>1-ESC MUL JARBAS PASSARINHO5º ano</v>
      </c>
      <c r="S338" s="22" t="str">
        <f t="shared" si="12"/>
        <v>ESC MUL JARBAS PASSARINHO5º ano</v>
      </c>
      <c r="T338" s="52" t="s">
        <v>174</v>
      </c>
      <c r="U338" s="19" t="s">
        <v>217</v>
      </c>
      <c r="V338" s="54">
        <v>0</v>
      </c>
      <c r="W338" s="13" t="s">
        <v>385</v>
      </c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 t="s">
        <v>385</v>
      </c>
      <c r="AJ338" s="13"/>
    </row>
    <row r="339" spans="1:36" thickBot="1" x14ac:dyDescent="0.3">
      <c r="A339" s="13"/>
      <c r="B339" s="13"/>
      <c r="C339" s="13"/>
      <c r="D339"/>
      <c r="E339" s="13"/>
      <c r="F339" s="14"/>
      <c r="G339"/>
      <c r="H339"/>
      <c r="I339" s="13" t="s">
        <v>385</v>
      </c>
      <c r="J339" s="26" t="str">
        <f>IF(K339&lt;&gt;"",COUNTIF($K$5:K339,K339)&amp;"-"&amp;K339,"")</f>
        <v/>
      </c>
      <c r="K339" s="21"/>
      <c r="L339" s="21"/>
      <c r="M339" s="13" t="s">
        <v>385</v>
      </c>
      <c r="N339" s="26" t="str">
        <f>IF(O339&lt;&gt;"",COUNTIF($O$5:O339,O339)&amp;"-"&amp;O339,"")</f>
        <v/>
      </c>
      <c r="O339" s="21"/>
      <c r="P339" s="21"/>
      <c r="Q339" s="19"/>
      <c r="R339" s="22" t="str">
        <f>IF(T339&lt;&gt;"",COUNTIF($S$5:S339,S339)&amp;"-"&amp;S339,"")</f>
        <v>2-ESC MUL JARBAS PASSARINHO5º ano</v>
      </c>
      <c r="S339" s="22" t="str">
        <f t="shared" si="12"/>
        <v>ESC MUL JARBAS PASSARINHO5º ano</v>
      </c>
      <c r="T339" s="52" t="s">
        <v>174</v>
      </c>
      <c r="U339" s="19" t="s">
        <v>217</v>
      </c>
      <c r="V339" s="54" t="s">
        <v>539</v>
      </c>
      <c r="W339" s="13" t="s">
        <v>385</v>
      </c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 t="s">
        <v>385</v>
      </c>
      <c r="AJ339" s="13"/>
    </row>
    <row r="340" spans="1:36" ht="27" thickBot="1" x14ac:dyDescent="0.3">
      <c r="A340" s="13"/>
      <c r="B340" s="13"/>
      <c r="C340" s="13"/>
      <c r="D340"/>
      <c r="E340" s="13"/>
      <c r="F340" s="14"/>
      <c r="G340"/>
      <c r="H340"/>
      <c r="I340" s="13" t="s">
        <v>385</v>
      </c>
      <c r="J340" s="26" t="str">
        <f>IF(K340&lt;&gt;"",COUNTIF($K$5:K340,K340)&amp;"-"&amp;K340,"")</f>
        <v/>
      </c>
      <c r="K340" s="21"/>
      <c r="L340" s="21"/>
      <c r="M340" s="13" t="s">
        <v>385</v>
      </c>
      <c r="N340" s="26" t="str">
        <f>IF(O340&lt;&gt;"",COUNTIF($O$5:O340,O340)&amp;"-"&amp;O340,"")</f>
        <v/>
      </c>
      <c r="O340" s="21"/>
      <c r="P340" s="21"/>
      <c r="Q340" s="19"/>
      <c r="R340" s="22" t="str">
        <f>IF(T340&lt;&gt;"",COUNTIF($S$5:S340,S340)&amp;"-"&amp;S340,"")</f>
        <v>2-CENTRO MUNICIPAL DE EDUCACAO BASICA MUNDO FELIZ5º ano</v>
      </c>
      <c r="S340" s="22" t="str">
        <f t="shared" si="12"/>
        <v>CENTRO MUNICIPAL DE EDUCACAO BASICA MUNDO FELIZ5º ano</v>
      </c>
      <c r="T340" s="52" t="s">
        <v>233</v>
      </c>
      <c r="U340" s="19" t="s">
        <v>217</v>
      </c>
      <c r="V340" s="54" t="s">
        <v>100</v>
      </c>
      <c r="W340" s="13" t="s">
        <v>385</v>
      </c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 t="s">
        <v>385</v>
      </c>
      <c r="AJ340" s="13"/>
    </row>
    <row r="341" spans="1:36" ht="27" thickBot="1" x14ac:dyDescent="0.3">
      <c r="A341" s="13"/>
      <c r="B341" s="13"/>
      <c r="C341" s="13"/>
      <c r="D341"/>
      <c r="E341" s="13"/>
      <c r="F341" s="14"/>
      <c r="G341"/>
      <c r="H341"/>
      <c r="I341" s="13" t="s">
        <v>385</v>
      </c>
      <c r="J341" s="26" t="str">
        <f>IF(K341&lt;&gt;"",COUNTIF($K$5:K341,K341)&amp;"-"&amp;K341,"")</f>
        <v/>
      </c>
      <c r="K341" s="21"/>
      <c r="L341" s="21"/>
      <c r="M341" s="13" t="s">
        <v>385</v>
      </c>
      <c r="N341" s="26" t="str">
        <f>IF(O341&lt;&gt;"",COUNTIF($O$5:O341,O341)&amp;"-"&amp;O341,"")</f>
        <v/>
      </c>
      <c r="O341" s="21"/>
      <c r="P341" s="21"/>
      <c r="Q341" s="19"/>
      <c r="R341" s="22" t="str">
        <f>IF(T341&lt;&gt;"",COUNTIF($S$5:S341,S341)&amp;"-"&amp;S341,"")</f>
        <v>1-ESCOLA MUNICIPAL JOAO BRAGA DE OLIVEIRA5º ano</v>
      </c>
      <c r="S341" s="22" t="str">
        <f t="shared" si="12"/>
        <v>ESCOLA MUNICIPAL JOAO BRAGA DE OLIVEIRA5º ano</v>
      </c>
      <c r="T341" s="52" t="s">
        <v>415</v>
      </c>
      <c r="U341" s="19" t="s">
        <v>217</v>
      </c>
      <c r="V341" s="54" t="s">
        <v>107</v>
      </c>
      <c r="W341" s="13" t="s">
        <v>385</v>
      </c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 t="s">
        <v>385</v>
      </c>
      <c r="AJ341" s="13"/>
    </row>
    <row r="342" spans="1:36" ht="27" thickBot="1" x14ac:dyDescent="0.3">
      <c r="A342" s="13"/>
      <c r="B342" s="13"/>
      <c r="C342" s="13"/>
      <c r="D342"/>
      <c r="E342" s="13"/>
      <c r="F342" s="14"/>
      <c r="G342"/>
      <c r="H342"/>
      <c r="I342" s="13" t="s">
        <v>385</v>
      </c>
      <c r="J342" s="26" t="str">
        <f>IF(K342&lt;&gt;"",COUNTIF($K$5:K342,K342)&amp;"-"&amp;K342,"")</f>
        <v/>
      </c>
      <c r="K342" s="21"/>
      <c r="L342" s="21"/>
      <c r="M342" s="13" t="s">
        <v>385</v>
      </c>
      <c r="N342" s="26" t="str">
        <f>IF(O342&lt;&gt;"",COUNTIF($O$5:O342,O342)&amp;"-"&amp;O342,"")</f>
        <v/>
      </c>
      <c r="O342" s="21"/>
      <c r="P342" s="21"/>
      <c r="Q342" s="19"/>
      <c r="R342" s="22" t="str">
        <f>IF(T342&lt;&gt;"",COUNTIF($S$5:S342,S342)&amp;"-"&amp;S342,"")</f>
        <v>1-ESCOLA MUNICIPAL PROFESSOR ANTONIO PEREIRA ARRUDA5º ano</v>
      </c>
      <c r="S342" s="22" t="str">
        <f t="shared" si="12"/>
        <v>ESCOLA MUNICIPAL PROFESSOR ANTONIO PEREIRA ARRUDA5º ano</v>
      </c>
      <c r="T342" s="52" t="s">
        <v>540</v>
      </c>
      <c r="U342" s="19" t="s">
        <v>217</v>
      </c>
      <c r="V342" s="54" t="s">
        <v>87</v>
      </c>
      <c r="W342" s="13" t="s">
        <v>385</v>
      </c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 t="s">
        <v>385</v>
      </c>
      <c r="AJ342" s="13"/>
    </row>
    <row r="343" spans="1:36" thickBot="1" x14ac:dyDescent="0.3">
      <c r="A343" s="13"/>
      <c r="B343" s="13"/>
      <c r="C343" s="13"/>
      <c r="D343"/>
      <c r="E343" s="13"/>
      <c r="F343" s="14"/>
      <c r="G343"/>
      <c r="H343"/>
      <c r="I343" s="13" t="s">
        <v>385</v>
      </c>
      <c r="J343" s="26" t="str">
        <f>IF(K343&lt;&gt;"",COUNTIF($K$5:K343,K343)&amp;"-"&amp;K343,"")</f>
        <v/>
      </c>
      <c r="K343" s="21"/>
      <c r="L343" s="21"/>
      <c r="M343" s="13" t="s">
        <v>385</v>
      </c>
      <c r="N343" s="26" t="str">
        <f>IF(O343&lt;&gt;"",COUNTIF($O$5:O343,O343)&amp;"-"&amp;O343,"")</f>
        <v/>
      </c>
      <c r="O343" s="21"/>
      <c r="P343" s="21"/>
      <c r="Q343" s="19"/>
      <c r="R343" s="22" t="str">
        <f>IF(T343&lt;&gt;"",COUNTIF($S$5:S343,S343)&amp;"-"&amp;S343,"")</f>
        <v>1-ESCOLA MUNICIPAL BURITI B5º ano</v>
      </c>
      <c r="S343" s="22" t="str">
        <f t="shared" si="12"/>
        <v>ESCOLA MUNICIPAL BURITI B5º ano</v>
      </c>
      <c r="T343" s="52" t="s">
        <v>186</v>
      </c>
      <c r="U343" s="19" t="s">
        <v>217</v>
      </c>
      <c r="V343" s="54" t="s">
        <v>87</v>
      </c>
      <c r="W343" s="13" t="s">
        <v>385</v>
      </c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 t="s">
        <v>385</v>
      </c>
      <c r="AJ343" s="13"/>
    </row>
    <row r="344" spans="1:36" thickBot="1" x14ac:dyDescent="0.3">
      <c r="A344" s="13"/>
      <c r="B344" s="13"/>
      <c r="C344" s="13"/>
      <c r="D344"/>
      <c r="E344" s="13"/>
      <c r="F344" s="14"/>
      <c r="G344"/>
      <c r="H344"/>
      <c r="I344" s="13" t="s">
        <v>385</v>
      </c>
      <c r="J344" s="26" t="str">
        <f>IF(K344&lt;&gt;"",COUNTIF($K$5:K344,K344)&amp;"-"&amp;K344,"")</f>
        <v/>
      </c>
      <c r="K344" s="21"/>
      <c r="L344" s="21"/>
      <c r="M344" s="13" t="s">
        <v>385</v>
      </c>
      <c r="N344" s="26" t="str">
        <f>IF(O344&lt;&gt;"",COUNTIF($O$5:O344,O344)&amp;"-"&amp;O344,"")</f>
        <v/>
      </c>
      <c r="O344" s="21"/>
      <c r="P344" s="21"/>
      <c r="Q344" s="19"/>
      <c r="R344" s="22" t="str">
        <f>IF(T344&lt;&gt;"",COUNTIF($S$5:S344,S344)&amp;"-"&amp;S344,"")</f>
        <v>1-ESCOLA MUNICIPAL TURMA DA MONICA5º ano</v>
      </c>
      <c r="S344" s="22" t="str">
        <f t="shared" si="12"/>
        <v>ESCOLA MUNICIPAL TURMA DA MONICA5º ano</v>
      </c>
      <c r="T344" s="52" t="s">
        <v>212</v>
      </c>
      <c r="U344" s="19" t="s">
        <v>217</v>
      </c>
      <c r="V344" s="54" t="s">
        <v>243</v>
      </c>
      <c r="W344" s="13" t="s">
        <v>385</v>
      </c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 t="s">
        <v>385</v>
      </c>
      <c r="AJ344" s="13"/>
    </row>
    <row r="345" spans="1:36" thickBot="1" x14ac:dyDescent="0.3">
      <c r="A345" s="13"/>
      <c r="B345" s="13"/>
      <c r="C345" s="13"/>
      <c r="D345"/>
      <c r="E345" s="13"/>
      <c r="F345" s="14"/>
      <c r="G345"/>
      <c r="H345"/>
      <c r="I345" s="13" t="s">
        <v>385</v>
      </c>
      <c r="J345" s="26" t="str">
        <f>IF(K345&lt;&gt;"",COUNTIF($K$5:K345,K345)&amp;"-"&amp;K345,"")</f>
        <v/>
      </c>
      <c r="K345" s="21"/>
      <c r="L345" s="21"/>
      <c r="M345" s="13" t="s">
        <v>385</v>
      </c>
      <c r="N345" s="26" t="str">
        <f>IF(O345&lt;&gt;"",COUNTIF($O$5:O345,O345)&amp;"-"&amp;O345,"")</f>
        <v/>
      </c>
      <c r="O345" s="21"/>
      <c r="P345" s="21"/>
      <c r="Q345" s="19"/>
      <c r="R345" s="22" t="str">
        <f>IF(T345&lt;&gt;"",COUNTIF($S$5:S345,S345)&amp;"-"&amp;S345,"")</f>
        <v>1-ESCOLA MUNICIPAL BOA VISTA5º ano</v>
      </c>
      <c r="S345" s="22" t="str">
        <f t="shared" si="12"/>
        <v>ESCOLA MUNICIPAL BOA VISTA5º ano</v>
      </c>
      <c r="T345" s="52" t="s">
        <v>176</v>
      </c>
      <c r="U345" s="19" t="s">
        <v>217</v>
      </c>
      <c r="V345" s="54" t="s">
        <v>162</v>
      </c>
      <c r="W345" s="13" t="s">
        <v>385</v>
      </c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 t="s">
        <v>385</v>
      </c>
      <c r="AJ345" s="13"/>
    </row>
    <row r="346" spans="1:36" ht="27" thickBot="1" x14ac:dyDescent="0.3">
      <c r="A346" s="13"/>
      <c r="B346" s="13"/>
      <c r="C346" s="13"/>
      <c r="D346"/>
      <c r="E346" s="13"/>
      <c r="F346" s="14"/>
      <c r="G346"/>
      <c r="H346"/>
      <c r="I346" s="13" t="s">
        <v>385</v>
      </c>
      <c r="J346" s="26" t="str">
        <f>IF(K346&lt;&gt;"",COUNTIF($K$5:K346,K346)&amp;"-"&amp;K346,"")</f>
        <v/>
      </c>
      <c r="K346" s="21"/>
      <c r="L346" s="21"/>
      <c r="M346" s="13" t="s">
        <v>385</v>
      </c>
      <c r="N346" s="26" t="str">
        <f>IF(O346&lt;&gt;"",COUNTIF($O$5:O346,O346)&amp;"-"&amp;O346,"")</f>
        <v/>
      </c>
      <c r="O346" s="21"/>
      <c r="P346" s="21"/>
      <c r="Q346" s="19"/>
      <c r="R346" s="22" t="str">
        <f>IF(T346&lt;&gt;"",COUNTIF($S$5:S346,S346)&amp;"-"&amp;S346,"")</f>
        <v>1-ESC MUL PRE-ESC SOLDADINHO DE JESUS5º ano</v>
      </c>
      <c r="S346" s="22" t="str">
        <f t="shared" si="12"/>
        <v>ESC MUL PRE-ESC SOLDADINHO DE JESUS5º ano</v>
      </c>
      <c r="T346" s="52" t="s">
        <v>237</v>
      </c>
      <c r="U346" s="19" t="s">
        <v>217</v>
      </c>
      <c r="V346" s="54" t="s">
        <v>187</v>
      </c>
      <c r="W346" s="13" t="s">
        <v>385</v>
      </c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 t="s">
        <v>385</v>
      </c>
      <c r="AJ346" s="13"/>
    </row>
    <row r="347" spans="1:36" thickBot="1" x14ac:dyDescent="0.3">
      <c r="A347" s="13"/>
      <c r="B347" s="13"/>
      <c r="C347" s="13"/>
      <c r="D347"/>
      <c r="E347" s="13"/>
      <c r="F347" s="14"/>
      <c r="G347"/>
      <c r="H347"/>
      <c r="I347" s="13" t="s">
        <v>385</v>
      </c>
      <c r="J347" s="26" t="str">
        <f>IF(K347&lt;&gt;"",COUNTIF($K$5:K347,K347)&amp;"-"&amp;K347,"")</f>
        <v/>
      </c>
      <c r="K347" s="21"/>
      <c r="L347" s="21"/>
      <c r="M347" s="13" t="s">
        <v>385</v>
      </c>
      <c r="N347" s="26" t="str">
        <f>IF(O347&lt;&gt;"",COUNTIF($O$5:O347,O347)&amp;"-"&amp;O347,"")</f>
        <v/>
      </c>
      <c r="O347" s="21"/>
      <c r="P347" s="21"/>
      <c r="Q347" s="19"/>
      <c r="R347" s="22" t="str">
        <f>IF(T347&lt;&gt;"",COUNTIF($S$5:S347,S347)&amp;"-"&amp;S347,"")</f>
        <v>2-ESCOLA MUNICIPAL BURITI B5º ano</v>
      </c>
      <c r="S347" s="22" t="str">
        <f t="shared" si="12"/>
        <v>ESCOLA MUNICIPAL BURITI B5º ano</v>
      </c>
      <c r="T347" s="52" t="s">
        <v>186</v>
      </c>
      <c r="U347" s="19" t="s">
        <v>217</v>
      </c>
      <c r="V347" s="54" t="s">
        <v>100</v>
      </c>
      <c r="W347" s="13" t="s">
        <v>385</v>
      </c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 t="s">
        <v>385</v>
      </c>
      <c r="AJ347" s="13"/>
    </row>
    <row r="348" spans="1:36" thickBot="1" x14ac:dyDescent="0.3">
      <c r="A348" s="13"/>
      <c r="B348" s="13"/>
      <c r="C348" s="13"/>
      <c r="D348"/>
      <c r="E348" s="13"/>
      <c r="F348" s="14"/>
      <c r="G348"/>
      <c r="H348"/>
      <c r="I348" s="13" t="s">
        <v>385</v>
      </c>
      <c r="J348" s="26" t="str">
        <f>IF(K348&lt;&gt;"",COUNTIF($K$5:K348,K348)&amp;"-"&amp;K348,"")</f>
        <v/>
      </c>
      <c r="K348" s="21"/>
      <c r="L348" s="21"/>
      <c r="M348" s="13" t="s">
        <v>385</v>
      </c>
      <c r="N348" s="26" t="str">
        <f>IF(O348&lt;&gt;"",COUNTIF($O$5:O348,O348)&amp;"-"&amp;O348,"")</f>
        <v/>
      </c>
      <c r="O348" s="21"/>
      <c r="P348" s="21"/>
      <c r="Q348" s="19"/>
      <c r="R348" s="22" t="str">
        <f>IF(T348&lt;&gt;"",COUNTIF($S$5:S348,S348)&amp;"-"&amp;S348,"")</f>
        <v>3-ESCOLA MUNICIPAL BURITI B5º ano</v>
      </c>
      <c r="S348" s="22" t="str">
        <f t="shared" si="12"/>
        <v>ESCOLA MUNICIPAL BURITI B5º ano</v>
      </c>
      <c r="T348" s="52" t="s">
        <v>186</v>
      </c>
      <c r="U348" s="19" t="s">
        <v>217</v>
      </c>
      <c r="V348" s="54" t="s">
        <v>102</v>
      </c>
      <c r="W348" s="13" t="s">
        <v>385</v>
      </c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 t="s">
        <v>385</v>
      </c>
      <c r="AJ348" s="13"/>
    </row>
    <row r="349" spans="1:36" thickBot="1" x14ac:dyDescent="0.3">
      <c r="A349" s="13"/>
      <c r="B349" s="13"/>
      <c r="C349" s="13"/>
      <c r="D349"/>
      <c r="E349" s="13"/>
      <c r="F349" s="14"/>
      <c r="G349"/>
      <c r="H349"/>
      <c r="I349" s="13" t="s">
        <v>385</v>
      </c>
      <c r="J349" s="26" t="str">
        <f>IF(K349&lt;&gt;"",COUNTIF($K$5:K349,K349)&amp;"-"&amp;K349,"")</f>
        <v/>
      </c>
      <c r="K349" s="21"/>
      <c r="L349" s="21"/>
      <c r="M349" s="13" t="s">
        <v>385</v>
      </c>
      <c r="N349" s="26" t="str">
        <f>IF(O349&lt;&gt;"",COUNTIF($O$5:O349,O349)&amp;"-"&amp;O349,"")</f>
        <v/>
      </c>
      <c r="O349" s="21"/>
      <c r="P349" s="21"/>
      <c r="Q349" s="19"/>
      <c r="R349" s="22" t="str">
        <f>IF(T349&lt;&gt;"",COUNTIF($S$5:S349,S349)&amp;"-"&amp;S349,"")</f>
        <v>1-ESC MUL FILIPE JOSE DA SILVA5º ano</v>
      </c>
      <c r="S349" s="22" t="str">
        <f t="shared" si="12"/>
        <v>ESC MUL FILIPE JOSE DA SILVA5º ano</v>
      </c>
      <c r="T349" s="52" t="s">
        <v>205</v>
      </c>
      <c r="U349" s="19" t="s">
        <v>217</v>
      </c>
      <c r="V349" s="54" t="s">
        <v>541</v>
      </c>
      <c r="W349" s="13" t="s">
        <v>385</v>
      </c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 t="s">
        <v>385</v>
      </c>
      <c r="AJ349" s="13"/>
    </row>
    <row r="350" spans="1:36" thickBot="1" x14ac:dyDescent="0.3">
      <c r="A350" s="13"/>
      <c r="B350" s="13"/>
      <c r="C350" s="13"/>
      <c r="D350"/>
      <c r="E350" s="13"/>
      <c r="F350" s="14"/>
      <c r="G350"/>
      <c r="H350"/>
      <c r="I350" s="13" t="s">
        <v>385</v>
      </c>
      <c r="J350" s="26" t="str">
        <f>IF(K350&lt;&gt;"",COUNTIF($K$5:K350,K350)&amp;"-"&amp;K350,"")</f>
        <v/>
      </c>
      <c r="K350" s="21"/>
      <c r="L350" s="21"/>
      <c r="M350" s="13" t="s">
        <v>385</v>
      </c>
      <c r="N350" s="26" t="str">
        <f>IF(O350&lt;&gt;"",COUNTIF($O$5:O350,O350)&amp;"-"&amp;O350,"")</f>
        <v/>
      </c>
      <c r="O350" s="21"/>
      <c r="P350" s="21"/>
      <c r="Q350" s="19"/>
      <c r="R350" s="22" t="str">
        <f>IF(T350&lt;&gt;"",COUNTIF($S$5:S350,S350)&amp;"-"&amp;S350,"")</f>
        <v>1-ESCOLA MUNICIPAL AYRTON SENNA5º ano</v>
      </c>
      <c r="S350" s="22" t="str">
        <f t="shared" si="12"/>
        <v>ESCOLA MUNICIPAL AYRTON SENNA5º ano</v>
      </c>
      <c r="T350" s="52" t="s">
        <v>276</v>
      </c>
      <c r="U350" s="19" t="s">
        <v>217</v>
      </c>
      <c r="V350" s="54" t="s">
        <v>87</v>
      </c>
      <c r="W350" s="13" t="s">
        <v>385</v>
      </c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 t="s">
        <v>385</v>
      </c>
      <c r="AJ350" s="13"/>
    </row>
    <row r="351" spans="1:36" ht="27" thickBot="1" x14ac:dyDescent="0.3">
      <c r="A351" s="13"/>
      <c r="B351" s="13"/>
      <c r="C351" s="13"/>
      <c r="D351"/>
      <c r="E351" s="13"/>
      <c r="F351" s="14"/>
      <c r="G351"/>
      <c r="H351"/>
      <c r="I351" s="13" t="s">
        <v>385</v>
      </c>
      <c r="J351" s="26" t="str">
        <f>IF(K351&lt;&gt;"",COUNTIF($K$5:K351,K351)&amp;"-"&amp;K351,"")</f>
        <v/>
      </c>
      <c r="K351" s="21"/>
      <c r="L351" s="21"/>
      <c r="M351" s="13" t="s">
        <v>385</v>
      </c>
      <c r="N351" s="26" t="str">
        <f>IF(O351&lt;&gt;"",COUNTIF($O$5:O351,O351)&amp;"-"&amp;O351,"")</f>
        <v/>
      </c>
      <c r="O351" s="21"/>
      <c r="P351" s="21"/>
      <c r="Q351" s="19"/>
      <c r="R351" s="22" t="str">
        <f>IF(T351&lt;&gt;"",COUNTIF($S$5:S351,S351)&amp;"-"&amp;S351,"")</f>
        <v>4-ESCOLA MUNICIPAL RUIDELMAR LIMEIRA BORGES5º ano</v>
      </c>
      <c r="S351" s="22" t="str">
        <f t="shared" si="12"/>
        <v>ESCOLA MUNICIPAL RUIDELMAR LIMEIRA BORGES5º ano</v>
      </c>
      <c r="T351" s="52" t="s">
        <v>475</v>
      </c>
      <c r="U351" s="19" t="s">
        <v>217</v>
      </c>
      <c r="V351" s="54" t="s">
        <v>103</v>
      </c>
      <c r="W351" s="13" t="s">
        <v>385</v>
      </c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 t="s">
        <v>385</v>
      </c>
      <c r="AJ351" s="13"/>
    </row>
    <row r="352" spans="1:36" thickBot="1" x14ac:dyDescent="0.3">
      <c r="A352" s="13"/>
      <c r="B352" s="13"/>
      <c r="C352" s="13"/>
      <c r="D352"/>
      <c r="E352" s="13"/>
      <c r="F352" s="14"/>
      <c r="G352"/>
      <c r="H352"/>
      <c r="I352" s="13" t="s">
        <v>385</v>
      </c>
      <c r="J352" s="26" t="str">
        <f>IF(K352&lt;&gt;"",COUNTIF($K$5:K352,K352)&amp;"-"&amp;K352,"")</f>
        <v/>
      </c>
      <c r="K352" s="21"/>
      <c r="L352" s="21"/>
      <c r="M352" s="13" t="s">
        <v>385</v>
      </c>
      <c r="N352" s="26" t="str">
        <f>IF(O352&lt;&gt;"",COUNTIF($O$5:O352,O352)&amp;"-"&amp;O352,"")</f>
        <v/>
      </c>
      <c r="O352" s="21"/>
      <c r="P352" s="21"/>
      <c r="Q352" s="19"/>
      <c r="R352" s="22" t="str">
        <f>IF(T352&lt;&gt;"",COUNTIF($S$5:S352,S352)&amp;"-"&amp;S352,"")</f>
        <v>1-ESC MUN MANOEL ALVES5º ano</v>
      </c>
      <c r="S352" s="22" t="str">
        <f t="shared" si="12"/>
        <v>ESC MUN MANOEL ALVES5º ano</v>
      </c>
      <c r="T352" s="52" t="s">
        <v>542</v>
      </c>
      <c r="U352" s="19" t="s">
        <v>217</v>
      </c>
      <c r="V352" s="54" t="s">
        <v>312</v>
      </c>
      <c r="W352" s="13" t="s">
        <v>385</v>
      </c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 t="s">
        <v>385</v>
      </c>
      <c r="AJ352" s="13"/>
    </row>
    <row r="353" spans="1:36" thickBot="1" x14ac:dyDescent="0.3">
      <c r="A353" s="13"/>
      <c r="B353" s="13"/>
      <c r="C353" s="13"/>
      <c r="D353"/>
      <c r="E353" s="13"/>
      <c r="F353" s="14"/>
      <c r="G353"/>
      <c r="H353"/>
      <c r="I353" s="13" t="s">
        <v>385</v>
      </c>
      <c r="J353" s="26" t="str">
        <f>IF(K353&lt;&gt;"",COUNTIF($K$5:K353,K353)&amp;"-"&amp;K353,"")</f>
        <v/>
      </c>
      <c r="K353" s="21"/>
      <c r="L353" s="21"/>
      <c r="M353" s="13" t="s">
        <v>385</v>
      </c>
      <c r="N353" s="26" t="str">
        <f>IF(O353&lt;&gt;"",COUNTIF($O$5:O353,O353)&amp;"-"&amp;O353,"")</f>
        <v/>
      </c>
      <c r="O353" s="21"/>
      <c r="P353" s="21"/>
      <c r="Q353" s="19"/>
      <c r="R353" s="22" t="str">
        <f>IF(T353&lt;&gt;"",COUNTIF($S$5:S353,S353)&amp;"-"&amp;S353,"")</f>
        <v>3-ESCOLA MUNICIPAL JOAO PAULO II5º ano</v>
      </c>
      <c r="S353" s="22" t="str">
        <f t="shared" si="12"/>
        <v>ESCOLA MUNICIPAL JOAO PAULO II5º ano</v>
      </c>
      <c r="T353" s="52" t="s">
        <v>183</v>
      </c>
      <c r="U353" s="19" t="s">
        <v>217</v>
      </c>
      <c r="V353" s="54" t="s">
        <v>102</v>
      </c>
      <c r="W353" s="13" t="s">
        <v>385</v>
      </c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 t="s">
        <v>385</v>
      </c>
      <c r="AJ353" s="13"/>
    </row>
    <row r="354" spans="1:36" thickBot="1" x14ac:dyDescent="0.3">
      <c r="A354" s="13"/>
      <c r="B354" s="13"/>
      <c r="C354" s="13"/>
      <c r="D354"/>
      <c r="E354" s="13"/>
      <c r="F354" s="14"/>
      <c r="G354"/>
      <c r="H354"/>
      <c r="I354" s="13" t="s">
        <v>385</v>
      </c>
      <c r="J354" s="26" t="str">
        <f>IF(K354&lt;&gt;"",COUNTIF($K$5:K354,K354)&amp;"-"&amp;K354,"")</f>
        <v/>
      </c>
      <c r="K354" s="21"/>
      <c r="L354" s="21"/>
      <c r="M354" s="13" t="s">
        <v>385</v>
      </c>
      <c r="N354" s="26" t="str">
        <f>IF(O354&lt;&gt;"",COUNTIF($O$5:O354,O354)&amp;"-"&amp;O354,"")</f>
        <v/>
      </c>
      <c r="O354" s="21"/>
      <c r="P354" s="21"/>
      <c r="Q354" s="19"/>
      <c r="R354" s="22" t="str">
        <f>IF(T354&lt;&gt;"",COUNTIF($S$5:S354,S354)&amp;"-"&amp;S354,"")</f>
        <v>2-ESCOLA MUNICIPAL AYRTON SENNA5º ano</v>
      </c>
      <c r="S354" s="22" t="str">
        <f t="shared" si="12"/>
        <v>ESCOLA MUNICIPAL AYRTON SENNA5º ano</v>
      </c>
      <c r="T354" s="52" t="s">
        <v>276</v>
      </c>
      <c r="U354" s="19" t="s">
        <v>217</v>
      </c>
      <c r="V354" s="54" t="s">
        <v>100</v>
      </c>
      <c r="W354" s="13" t="s">
        <v>385</v>
      </c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 t="s">
        <v>385</v>
      </c>
      <c r="AJ354" s="13"/>
    </row>
    <row r="355" spans="1:36" ht="27" thickBot="1" x14ac:dyDescent="0.3">
      <c r="A355" s="13"/>
      <c r="B355" s="13"/>
      <c r="C355" s="13"/>
      <c r="D355"/>
      <c r="E355" s="13"/>
      <c r="F355" s="14"/>
      <c r="G355"/>
      <c r="H355"/>
      <c r="I355" s="13" t="s">
        <v>385</v>
      </c>
      <c r="J355" s="26" t="str">
        <f>IF(K355&lt;&gt;"",COUNTIF($K$5:K355,K355)&amp;"-"&amp;K355,"")</f>
        <v/>
      </c>
      <c r="K355" s="21"/>
      <c r="L355" s="21"/>
      <c r="M355" s="13" t="s">
        <v>385</v>
      </c>
      <c r="N355" s="26" t="str">
        <f>IF(O355&lt;&gt;"",COUNTIF($O$5:O355,O355)&amp;"-"&amp;O355,"")</f>
        <v/>
      </c>
      <c r="O355" s="21"/>
      <c r="P355" s="21"/>
      <c r="Q355" s="19"/>
      <c r="R355" s="22" t="str">
        <f>IF(T355&lt;&gt;"",COUNTIF($S$5:S355,S355)&amp;"-"&amp;S355,"")</f>
        <v>1-ESCOLA MUNICIPAL PROFESSORA ILSA BORGES VIEIRA5º ano</v>
      </c>
      <c r="S355" s="22" t="str">
        <f t="shared" si="12"/>
        <v>ESCOLA MUNICIPAL PROFESSORA ILSA BORGES VIEIRA5º ano</v>
      </c>
      <c r="T355" s="52" t="s">
        <v>543</v>
      </c>
      <c r="U355" s="19" t="s">
        <v>217</v>
      </c>
      <c r="V355" s="54" t="s">
        <v>544</v>
      </c>
      <c r="W355" s="13" t="s">
        <v>385</v>
      </c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 t="s">
        <v>385</v>
      </c>
      <c r="AJ355" s="13"/>
    </row>
    <row r="356" spans="1:36" thickBot="1" x14ac:dyDescent="0.3">
      <c r="A356" s="13"/>
      <c r="B356" s="13"/>
      <c r="C356" s="13"/>
      <c r="D356"/>
      <c r="E356" s="13"/>
      <c r="F356" s="14"/>
      <c r="G356"/>
      <c r="H356"/>
      <c r="I356" s="13" t="s">
        <v>385</v>
      </c>
      <c r="J356" s="26" t="str">
        <f>IF(K356&lt;&gt;"",COUNTIF($K$5:K356,K356)&amp;"-"&amp;K356,"")</f>
        <v/>
      </c>
      <c r="K356" s="21"/>
      <c r="L356" s="21"/>
      <c r="M356" s="13" t="s">
        <v>385</v>
      </c>
      <c r="N356" s="26" t="str">
        <f>IF(O356&lt;&gt;"",COUNTIF($O$5:O356,O356)&amp;"-"&amp;O356,"")</f>
        <v/>
      </c>
      <c r="O356" s="21"/>
      <c r="P356" s="21"/>
      <c r="Q356" s="19"/>
      <c r="R356" s="22" t="str">
        <f>IF(T356&lt;&gt;"",COUNTIF($S$5:S356,S356)&amp;"-"&amp;S356,"")</f>
        <v>1-ESCOLA MUNICIPAL TIA MIRETA5º ano</v>
      </c>
      <c r="S356" s="22" t="str">
        <f t="shared" si="12"/>
        <v>ESCOLA MUNICIPAL TIA MIRETA5º ano</v>
      </c>
      <c r="T356" s="52" t="s">
        <v>355</v>
      </c>
      <c r="U356" s="19" t="s">
        <v>217</v>
      </c>
      <c r="V356" s="54" t="s">
        <v>545</v>
      </c>
      <c r="W356" s="13" t="s">
        <v>385</v>
      </c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 t="s">
        <v>385</v>
      </c>
      <c r="AJ356" s="13"/>
    </row>
    <row r="357" spans="1:36" thickBot="1" x14ac:dyDescent="0.3">
      <c r="A357" s="13"/>
      <c r="B357" s="13"/>
      <c r="C357" s="13"/>
      <c r="D357"/>
      <c r="E357" s="13"/>
      <c r="F357" s="14"/>
      <c r="G357"/>
      <c r="H357"/>
      <c r="I357" s="13" t="s">
        <v>385</v>
      </c>
      <c r="J357" s="26" t="str">
        <f>IF(K357&lt;&gt;"",COUNTIF($K$5:K357,K357)&amp;"-"&amp;K357,"")</f>
        <v/>
      </c>
      <c r="K357" s="21"/>
      <c r="L357" s="21"/>
      <c r="M357" s="13" t="s">
        <v>385</v>
      </c>
      <c r="N357" s="26" t="str">
        <f>IF(O357&lt;&gt;"",COUNTIF($O$5:O357,O357)&amp;"-"&amp;O357,"")</f>
        <v/>
      </c>
      <c r="O357" s="21"/>
      <c r="P357" s="21"/>
      <c r="Q357" s="19"/>
      <c r="R357" s="22" t="str">
        <f>IF(T357&lt;&gt;"",COUNTIF($S$5:S357,S357)&amp;"-"&amp;S357,"")</f>
        <v>1-ESC MUL TIA LILA5º ano</v>
      </c>
      <c r="S357" s="22" t="str">
        <f t="shared" si="12"/>
        <v>ESC MUL TIA LILA5º ano</v>
      </c>
      <c r="T357" s="52" t="s">
        <v>370</v>
      </c>
      <c r="U357" s="19" t="s">
        <v>217</v>
      </c>
      <c r="V357" s="54" t="s">
        <v>100</v>
      </c>
      <c r="W357" s="13" t="s">
        <v>385</v>
      </c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 t="s">
        <v>385</v>
      </c>
      <c r="AJ357" s="13"/>
    </row>
    <row r="358" spans="1:36" ht="27" thickBot="1" x14ac:dyDescent="0.3">
      <c r="A358" s="13"/>
      <c r="B358" s="13"/>
      <c r="C358" s="13"/>
      <c r="D358"/>
      <c r="E358" s="13"/>
      <c r="F358" s="14"/>
      <c r="G358"/>
      <c r="H358"/>
      <c r="I358" s="13" t="s">
        <v>385</v>
      </c>
      <c r="J358" s="26" t="str">
        <f>IF(K358&lt;&gt;"",COUNTIF($K$5:K358,K358)&amp;"-"&amp;K358,"")</f>
        <v/>
      </c>
      <c r="K358" s="21"/>
      <c r="L358" s="21"/>
      <c r="M358" s="13" t="s">
        <v>385</v>
      </c>
      <c r="N358" s="26" t="str">
        <f>IF(O358&lt;&gt;"",COUNTIF($O$5:O358,O358)&amp;"-"&amp;O358,"")</f>
        <v/>
      </c>
      <c r="O358" s="21"/>
      <c r="P358" s="21"/>
      <c r="Q358" s="19"/>
      <c r="R358" s="22" t="str">
        <f>IF(T358&lt;&gt;"",COUNTIF($S$5:S358,S358)&amp;"-"&amp;S358,"")</f>
        <v>1-CENTRO EDUCACIONAL ZEFERINO PEREIRA DA SILVA5º ano</v>
      </c>
      <c r="S358" s="22" t="str">
        <f t="shared" si="12"/>
        <v>CENTRO EDUCACIONAL ZEFERINO PEREIRA DA SILVA5º ano</v>
      </c>
      <c r="T358" s="52" t="s">
        <v>338</v>
      </c>
      <c r="U358" s="19" t="s">
        <v>217</v>
      </c>
      <c r="V358" s="54" t="s">
        <v>87</v>
      </c>
      <c r="W358" s="13" t="s">
        <v>385</v>
      </c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 t="s">
        <v>385</v>
      </c>
      <c r="AJ358" s="13"/>
    </row>
    <row r="359" spans="1:36" thickBot="1" x14ac:dyDescent="0.3">
      <c r="A359" s="13"/>
      <c r="B359" s="13"/>
      <c r="C359" s="13"/>
      <c r="D359"/>
      <c r="E359" s="13"/>
      <c r="F359" s="14"/>
      <c r="G359"/>
      <c r="H359"/>
      <c r="I359" s="13" t="s">
        <v>385</v>
      </c>
      <c r="J359" s="26" t="str">
        <f>IF(K359&lt;&gt;"",COUNTIF($K$5:K359,K359)&amp;"-"&amp;K359,"")</f>
        <v/>
      </c>
      <c r="K359" s="21"/>
      <c r="L359" s="21"/>
      <c r="M359" s="13" t="s">
        <v>385</v>
      </c>
      <c r="N359" s="26" t="str">
        <f>IF(O359&lt;&gt;"",COUNTIF($O$5:O359,O359)&amp;"-"&amp;O359,"")</f>
        <v/>
      </c>
      <c r="O359" s="21"/>
      <c r="P359" s="21"/>
      <c r="Q359" s="19"/>
      <c r="R359" s="22" t="str">
        <f>IF(T359&lt;&gt;"",COUNTIF($S$5:S359,S359)&amp;"-"&amp;S359,"")</f>
        <v>1-ESC MUL SAO JOSE5º ano</v>
      </c>
      <c r="S359" s="22" t="str">
        <f t="shared" si="12"/>
        <v>ESC MUL SAO JOSE5º ano</v>
      </c>
      <c r="T359" s="52" t="s">
        <v>404</v>
      </c>
      <c r="U359" s="19" t="s">
        <v>217</v>
      </c>
      <c r="V359" s="54" t="s">
        <v>546</v>
      </c>
      <c r="W359" s="13" t="s">
        <v>385</v>
      </c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 t="s">
        <v>385</v>
      </c>
      <c r="AJ359" s="13"/>
    </row>
    <row r="360" spans="1:36" ht="27" thickBot="1" x14ac:dyDescent="0.3">
      <c r="A360" s="13"/>
      <c r="B360" s="13"/>
      <c r="C360" s="13"/>
      <c r="D360"/>
      <c r="E360" s="13"/>
      <c r="F360" s="14"/>
      <c r="G360"/>
      <c r="H360"/>
      <c r="I360" s="13" t="s">
        <v>385</v>
      </c>
      <c r="J360" s="26" t="str">
        <f>IF(K360&lt;&gt;"",COUNTIF($K$5:K360,K360)&amp;"-"&amp;K360,"")</f>
        <v/>
      </c>
      <c r="K360" s="21"/>
      <c r="L360" s="21"/>
      <c r="M360" s="13" t="s">
        <v>385</v>
      </c>
      <c r="N360" s="26" t="str">
        <f>IF(O360&lt;&gt;"",COUNTIF($O$5:O360,O360)&amp;"-"&amp;O360,"")</f>
        <v/>
      </c>
      <c r="O360" s="21"/>
      <c r="P360" s="21"/>
      <c r="Q360" s="19"/>
      <c r="R360" s="22" t="str">
        <f>IF(T360&lt;&gt;"",COUNTIF($S$5:S360,S360)&amp;"-"&amp;S360,"")</f>
        <v>2-CENTRO EDUCACIONAL ZEFERINO PEREIRA DA SILVA5º ano</v>
      </c>
      <c r="S360" s="22" t="str">
        <f t="shared" si="12"/>
        <v>CENTRO EDUCACIONAL ZEFERINO PEREIRA DA SILVA5º ano</v>
      </c>
      <c r="T360" s="52" t="s">
        <v>338</v>
      </c>
      <c r="U360" s="19" t="s">
        <v>217</v>
      </c>
      <c r="V360" s="54" t="s">
        <v>100</v>
      </c>
      <c r="W360" s="13" t="s">
        <v>385</v>
      </c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 t="s">
        <v>385</v>
      </c>
      <c r="AJ360" s="13"/>
    </row>
    <row r="361" spans="1:36" thickBot="1" x14ac:dyDescent="0.3">
      <c r="A361" s="13"/>
      <c r="B361" s="13"/>
      <c r="C361" s="13"/>
      <c r="D361"/>
      <c r="E361" s="13"/>
      <c r="F361" s="14"/>
      <c r="G361"/>
      <c r="H361"/>
      <c r="I361" s="13" t="s">
        <v>385</v>
      </c>
      <c r="J361" s="26" t="str">
        <f>IF(K361&lt;&gt;"",COUNTIF($K$5:K361,K361)&amp;"-"&amp;K361,"")</f>
        <v/>
      </c>
      <c r="K361" s="21"/>
      <c r="L361" s="21"/>
      <c r="M361" s="13" t="s">
        <v>385</v>
      </c>
      <c r="N361" s="26" t="str">
        <f>IF(O361&lt;&gt;"",COUNTIF($O$5:O361,O361)&amp;"-"&amp;O361,"")</f>
        <v/>
      </c>
      <c r="O361" s="21"/>
      <c r="P361" s="21"/>
      <c r="Q361" s="19"/>
      <c r="R361" s="22" t="str">
        <f>IF(T361&lt;&gt;"",COUNTIF($S$5:S361,S361)&amp;"-"&amp;S361,"")</f>
        <v>2-ESC MUL TIA LILA5º ano</v>
      </c>
      <c r="S361" s="22" t="str">
        <f t="shared" si="12"/>
        <v>ESC MUL TIA LILA5º ano</v>
      </c>
      <c r="T361" s="52" t="s">
        <v>370</v>
      </c>
      <c r="U361" s="19" t="s">
        <v>217</v>
      </c>
      <c r="V361" s="54" t="s">
        <v>102</v>
      </c>
      <c r="W361" s="13" t="s">
        <v>385</v>
      </c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 t="s">
        <v>385</v>
      </c>
      <c r="AJ361" s="13"/>
    </row>
    <row r="362" spans="1:36" thickBot="1" x14ac:dyDescent="0.3">
      <c r="A362" s="13"/>
      <c r="B362" s="13"/>
      <c r="C362" s="13"/>
      <c r="D362"/>
      <c r="E362" s="13"/>
      <c r="F362" s="14"/>
      <c r="G362"/>
      <c r="H362"/>
      <c r="I362" s="13" t="s">
        <v>385</v>
      </c>
      <c r="J362" s="26" t="str">
        <f>IF(K362&lt;&gt;"",COUNTIF($K$5:K362,K362)&amp;"-"&amp;K362,"")</f>
        <v/>
      </c>
      <c r="K362" s="21"/>
      <c r="L362" s="21"/>
      <c r="M362" s="13" t="s">
        <v>385</v>
      </c>
      <c r="N362" s="26" t="str">
        <f>IF(O362&lt;&gt;"",COUNTIF($O$5:O362,O362)&amp;"-"&amp;O362,"")</f>
        <v/>
      </c>
      <c r="O362" s="21"/>
      <c r="P362" s="21"/>
      <c r="Q362" s="19"/>
      <c r="R362" s="22" t="str">
        <f>IF(T362&lt;&gt;"",COUNTIF($S$5:S362,S362)&amp;"-"&amp;S362,"")</f>
        <v>3-ESC MUL TIA LILA5º ano</v>
      </c>
      <c r="S362" s="22" t="str">
        <f t="shared" si="12"/>
        <v>ESC MUL TIA LILA5º ano</v>
      </c>
      <c r="T362" s="52" t="s">
        <v>370</v>
      </c>
      <c r="U362" s="19" t="s">
        <v>217</v>
      </c>
      <c r="V362" s="54" t="s">
        <v>103</v>
      </c>
      <c r="W362" s="13" t="s">
        <v>385</v>
      </c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 t="s">
        <v>385</v>
      </c>
      <c r="AJ362" s="13"/>
    </row>
    <row r="363" spans="1:36" ht="27" thickBot="1" x14ac:dyDescent="0.3">
      <c r="A363" s="13"/>
      <c r="B363" s="13"/>
      <c r="C363" s="13"/>
      <c r="D363"/>
      <c r="E363" s="13"/>
      <c r="F363" s="14"/>
      <c r="G363"/>
      <c r="H363"/>
      <c r="I363" s="13" t="s">
        <v>385</v>
      </c>
      <c r="J363" s="26" t="str">
        <f>IF(K363&lt;&gt;"",COUNTIF($K$5:K363,K363)&amp;"-"&amp;K363,"")</f>
        <v/>
      </c>
      <c r="K363" s="21"/>
      <c r="L363" s="21"/>
      <c r="M363" s="13" t="s">
        <v>385</v>
      </c>
      <c r="N363" s="26" t="str">
        <f>IF(O363&lt;&gt;"",COUNTIF($O$5:O363,O363)&amp;"-"&amp;O363,"")</f>
        <v/>
      </c>
      <c r="O363" s="21"/>
      <c r="P363" s="21"/>
      <c r="Q363" s="19"/>
      <c r="R363" s="22" t="str">
        <f>IF(T363&lt;&gt;"",COUNTIF($S$5:S363,S363)&amp;"-"&amp;S363,"")</f>
        <v>3-CENTRO EDUCACIONAL ZEFERINO PEREIRA DA SILVA5º ano</v>
      </c>
      <c r="S363" s="22" t="str">
        <f t="shared" si="12"/>
        <v>CENTRO EDUCACIONAL ZEFERINO PEREIRA DA SILVA5º ano</v>
      </c>
      <c r="T363" s="52" t="s">
        <v>338</v>
      </c>
      <c r="U363" s="19" t="s">
        <v>217</v>
      </c>
      <c r="V363" s="54" t="s">
        <v>102</v>
      </c>
      <c r="W363" s="13" t="s">
        <v>385</v>
      </c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 t="s">
        <v>385</v>
      </c>
      <c r="AJ363" s="13"/>
    </row>
    <row r="364" spans="1:36" thickBot="1" x14ac:dyDescent="0.3">
      <c r="A364" s="13"/>
      <c r="B364" s="13"/>
      <c r="C364" s="13"/>
      <c r="D364"/>
      <c r="E364" s="13"/>
      <c r="F364" s="14"/>
      <c r="G364"/>
      <c r="H364"/>
      <c r="I364" s="13" t="s">
        <v>385</v>
      </c>
      <c r="J364" s="26" t="str">
        <f>IF(K364&lt;&gt;"",COUNTIF($K$5:K364,K364)&amp;"-"&amp;K364,"")</f>
        <v/>
      </c>
      <c r="K364" s="21"/>
      <c r="L364" s="21"/>
      <c r="M364" s="13" t="s">
        <v>385</v>
      </c>
      <c r="N364" s="26" t="str">
        <f>IF(O364&lt;&gt;"",COUNTIF($O$5:O364,O364)&amp;"-"&amp;O364,"")</f>
        <v/>
      </c>
      <c r="O364" s="21"/>
      <c r="P364" s="21"/>
      <c r="Q364" s="19"/>
      <c r="R364" s="22" t="str">
        <f>IF(T364&lt;&gt;"",COUNTIF($S$5:S364,S364)&amp;"-"&amp;S364,"")</f>
        <v>2-ESCOLA MUNICIPAL TURMA DA MONICA5º ano</v>
      </c>
      <c r="S364" s="22" t="str">
        <f t="shared" si="12"/>
        <v>ESCOLA MUNICIPAL TURMA DA MONICA5º ano</v>
      </c>
      <c r="T364" s="52" t="s">
        <v>212</v>
      </c>
      <c r="U364" s="19" t="s">
        <v>217</v>
      </c>
      <c r="V364" s="54" t="s">
        <v>187</v>
      </c>
      <c r="W364" s="13" t="s">
        <v>385</v>
      </c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 t="s">
        <v>385</v>
      </c>
      <c r="AJ364" s="13"/>
    </row>
    <row r="365" spans="1:36" thickBot="1" x14ac:dyDescent="0.3">
      <c r="A365" s="13"/>
      <c r="B365" s="13"/>
      <c r="C365" s="13"/>
      <c r="D365"/>
      <c r="E365" s="13"/>
      <c r="F365" s="14"/>
      <c r="G365"/>
      <c r="H365"/>
      <c r="I365" s="13" t="s">
        <v>385</v>
      </c>
      <c r="J365" s="26" t="str">
        <f>IF(K365&lt;&gt;"",COUNTIF($K$5:K365,K365)&amp;"-"&amp;K365,"")</f>
        <v/>
      </c>
      <c r="K365" s="21"/>
      <c r="L365" s="21"/>
      <c r="M365" s="13" t="s">
        <v>385</v>
      </c>
      <c r="N365" s="26" t="str">
        <f>IF(O365&lt;&gt;"",COUNTIF($O$5:O365,O365)&amp;"-"&amp;O365,"")</f>
        <v/>
      </c>
      <c r="O365" s="21"/>
      <c r="P365" s="21"/>
      <c r="Q365" s="19"/>
      <c r="R365" s="22" t="str">
        <f>IF(T365&lt;&gt;"",COUNTIF($S$5:S365,S365)&amp;"-"&amp;S365,"")</f>
        <v>3-ESCOLA MUNICIPAL TURMA DA MONICA5º ano</v>
      </c>
      <c r="S365" s="22" t="str">
        <f t="shared" si="12"/>
        <v>ESCOLA MUNICIPAL TURMA DA MONICA5º ano</v>
      </c>
      <c r="T365" s="52" t="s">
        <v>212</v>
      </c>
      <c r="U365" s="19" t="s">
        <v>217</v>
      </c>
      <c r="V365" s="54" t="s">
        <v>359</v>
      </c>
      <c r="W365" s="13" t="s">
        <v>385</v>
      </c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 t="s">
        <v>385</v>
      </c>
      <c r="AJ365" s="13"/>
    </row>
    <row r="366" spans="1:36" thickBot="1" x14ac:dyDescent="0.3">
      <c r="A366" s="13"/>
      <c r="B366" s="13"/>
      <c r="C366" s="13"/>
      <c r="D366"/>
      <c r="E366" s="13"/>
      <c r="F366" s="14"/>
      <c r="G366"/>
      <c r="H366"/>
      <c r="I366" s="13" t="s">
        <v>385</v>
      </c>
      <c r="J366" s="26" t="str">
        <f>IF(K366&lt;&gt;"",COUNTIF($K$5:K366,K366)&amp;"-"&amp;K366,"")</f>
        <v/>
      </c>
      <c r="K366" s="21"/>
      <c r="L366" s="21"/>
      <c r="M366" s="13" t="s">
        <v>385</v>
      </c>
      <c r="N366" s="26" t="str">
        <f>IF(O366&lt;&gt;"",COUNTIF($O$5:O366,O366)&amp;"-"&amp;O366,"")</f>
        <v/>
      </c>
      <c r="O366" s="21"/>
      <c r="P366" s="21"/>
      <c r="Q366" s="19"/>
      <c r="R366" s="22" t="str">
        <f>IF(T366&lt;&gt;"",COUNTIF($S$5:S366,S366)&amp;"-"&amp;S366,"")</f>
        <v>4-ESC MUL TIA LILA5º ano</v>
      </c>
      <c r="S366" s="22" t="str">
        <f t="shared" si="12"/>
        <v>ESC MUL TIA LILA5º ano</v>
      </c>
      <c r="T366" s="52" t="s">
        <v>370</v>
      </c>
      <c r="U366" s="19" t="s">
        <v>217</v>
      </c>
      <c r="V366" s="54" t="s">
        <v>87</v>
      </c>
      <c r="W366" s="13" t="s">
        <v>385</v>
      </c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 t="s">
        <v>385</v>
      </c>
      <c r="AJ366" s="13"/>
    </row>
    <row r="367" spans="1:36" thickBot="1" x14ac:dyDescent="0.3">
      <c r="A367" s="13"/>
      <c r="B367" s="13"/>
      <c r="C367" s="13"/>
      <c r="D367"/>
      <c r="E367" s="13"/>
      <c r="F367" s="14"/>
      <c r="G367"/>
      <c r="H367"/>
      <c r="I367" s="13" t="s">
        <v>385</v>
      </c>
      <c r="J367" s="26" t="str">
        <f>IF(K367&lt;&gt;"",COUNTIF($K$5:K367,K367)&amp;"-"&amp;K367,"")</f>
        <v/>
      </c>
      <c r="K367" s="21"/>
      <c r="L367" s="21"/>
      <c r="M367" s="13" t="s">
        <v>385</v>
      </c>
      <c r="N367" s="26" t="str">
        <f>IF(O367&lt;&gt;"",COUNTIF($O$5:O367,O367)&amp;"-"&amp;O367,"")</f>
        <v/>
      </c>
      <c r="O367" s="21"/>
      <c r="P367" s="21"/>
      <c r="Q367" s="19"/>
      <c r="R367" s="22" t="str">
        <f>IF(T367&lt;&gt;"",COUNTIF($S$5:S367,S367)&amp;"-"&amp;S367,"")</f>
        <v>1-ESC MUL JOSE DE CARVALHO5º ano</v>
      </c>
      <c r="S367" s="22" t="str">
        <f t="shared" si="12"/>
        <v>ESC MUL JOSE DE CARVALHO5º ano</v>
      </c>
      <c r="T367" s="52" t="s">
        <v>128</v>
      </c>
      <c r="U367" s="19" t="s">
        <v>217</v>
      </c>
      <c r="V367" s="54" t="s">
        <v>87</v>
      </c>
      <c r="W367" s="13" t="s">
        <v>385</v>
      </c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 t="s">
        <v>385</v>
      </c>
      <c r="AJ367" s="13"/>
    </row>
    <row r="368" spans="1:36" thickBot="1" x14ac:dyDescent="0.3">
      <c r="A368" s="13"/>
      <c r="B368" s="13"/>
      <c r="C368" s="13"/>
      <c r="D368"/>
      <c r="E368" s="13"/>
      <c r="F368" s="14"/>
      <c r="G368"/>
      <c r="H368"/>
      <c r="I368" s="13" t="s">
        <v>385</v>
      </c>
      <c r="J368" s="26" t="str">
        <f>IF(K368&lt;&gt;"",COUNTIF($K$5:K368,K368)&amp;"-"&amp;K368,"")</f>
        <v/>
      </c>
      <c r="K368" s="21"/>
      <c r="L368" s="21"/>
      <c r="M368" s="13" t="s">
        <v>385</v>
      </c>
      <c r="N368" s="26" t="str">
        <f>IF(O368&lt;&gt;"",COUNTIF($O$5:O368,O368)&amp;"-"&amp;O368,"")</f>
        <v/>
      </c>
      <c r="O368" s="21"/>
      <c r="P368" s="21"/>
      <c r="Q368" s="19"/>
      <c r="R368" s="22" t="str">
        <f>IF(T368&lt;&gt;"",COUNTIF($S$5:S368,S368)&amp;"-"&amp;S368,"")</f>
        <v>2-ESC MUL B CHAPADINHA II5º ano</v>
      </c>
      <c r="S368" s="22" t="str">
        <f t="shared" si="12"/>
        <v>ESC MUL B CHAPADINHA II5º ano</v>
      </c>
      <c r="T368" s="52" t="s">
        <v>96</v>
      </c>
      <c r="U368" s="19" t="s">
        <v>217</v>
      </c>
      <c r="V368" s="54" t="s">
        <v>100</v>
      </c>
      <c r="W368" s="13" t="s">
        <v>385</v>
      </c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 t="s">
        <v>385</v>
      </c>
      <c r="AJ368" s="13"/>
    </row>
    <row r="369" spans="1:36" thickBot="1" x14ac:dyDescent="0.3">
      <c r="A369" s="13"/>
      <c r="B369" s="13"/>
      <c r="C369" s="13"/>
      <c r="D369"/>
      <c r="E369" s="13"/>
      <c r="F369" s="14"/>
      <c r="G369"/>
      <c r="H369"/>
      <c r="I369" s="13" t="s">
        <v>385</v>
      </c>
      <c r="J369" s="26" t="str">
        <f>IF(K369&lt;&gt;"",COUNTIF($K$5:K369,K369)&amp;"-"&amp;K369,"")</f>
        <v/>
      </c>
      <c r="K369" s="21"/>
      <c r="L369" s="21"/>
      <c r="M369" s="13" t="s">
        <v>385</v>
      </c>
      <c r="N369" s="26" t="str">
        <f>IF(O369&lt;&gt;"",COUNTIF($O$5:O369,O369)&amp;"-"&amp;O369,"")</f>
        <v/>
      </c>
      <c r="O369" s="21"/>
      <c r="P369" s="21"/>
      <c r="Q369" s="19"/>
      <c r="R369" s="22" t="str">
        <f>IF(T369&lt;&gt;"",COUNTIF($S$5:S369,S369)&amp;"-"&amp;S369,"")</f>
        <v>1-ESC MUNICIPAL PADRE VITORIO5º ano</v>
      </c>
      <c r="S369" s="22" t="str">
        <f t="shared" si="12"/>
        <v>ESC MUNICIPAL PADRE VITORIO5º ano</v>
      </c>
      <c r="T369" s="52" t="s">
        <v>398</v>
      </c>
      <c r="U369" s="19" t="s">
        <v>217</v>
      </c>
      <c r="V369" s="54" t="s">
        <v>381</v>
      </c>
      <c r="W369" s="13" t="s">
        <v>385</v>
      </c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 t="s">
        <v>385</v>
      </c>
      <c r="AJ369" s="13"/>
    </row>
    <row r="370" spans="1:36" ht="27" thickBot="1" x14ac:dyDescent="0.3">
      <c r="A370" s="13"/>
      <c r="B370" s="13"/>
      <c r="C370" s="13"/>
      <c r="D370"/>
      <c r="E370" s="13"/>
      <c r="F370" s="14"/>
      <c r="G370"/>
      <c r="H370"/>
      <c r="I370" s="13" t="s">
        <v>385</v>
      </c>
      <c r="J370" s="26" t="str">
        <f>IF(K370&lt;&gt;"",COUNTIF($K$5:K370,K370)&amp;"-"&amp;K370,"")</f>
        <v/>
      </c>
      <c r="K370" s="21"/>
      <c r="L370" s="21"/>
      <c r="M370" s="13" t="s">
        <v>385</v>
      </c>
      <c r="N370" s="26" t="str">
        <f>IF(O370&lt;&gt;"",COUNTIF($O$5:O370,O370)&amp;"-"&amp;O370,"")</f>
        <v/>
      </c>
      <c r="O370" s="21"/>
      <c r="P370" s="21"/>
      <c r="Q370" s="19"/>
      <c r="R370" s="22" t="str">
        <f>IF(T370&lt;&gt;"",COUNTIF($S$5:S370,S370)&amp;"-"&amp;S370,"")</f>
        <v>1-ESCOLA MUNICIPAL DE TEMPO INTEGRAL FELIPE FAGUNDES DE CARVALHO5º ano</v>
      </c>
      <c r="S370" s="22" t="str">
        <f t="shared" si="12"/>
        <v>ESCOLA MUNICIPAL DE TEMPO INTEGRAL FELIPE FAGUNDES DE CARVALHO5º ano</v>
      </c>
      <c r="T370" s="52" t="s">
        <v>427</v>
      </c>
      <c r="U370" s="19" t="s">
        <v>217</v>
      </c>
      <c r="V370" s="54" t="s">
        <v>134</v>
      </c>
      <c r="W370" s="13" t="s">
        <v>385</v>
      </c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 t="s">
        <v>385</v>
      </c>
      <c r="AJ370" s="13"/>
    </row>
    <row r="371" spans="1:36" ht="27" thickBot="1" x14ac:dyDescent="0.3">
      <c r="A371" s="13"/>
      <c r="B371" s="13"/>
      <c r="C371" s="13"/>
      <c r="D371"/>
      <c r="E371" s="13"/>
      <c r="F371" s="14"/>
      <c r="G371"/>
      <c r="H371"/>
      <c r="I371" s="13" t="s">
        <v>385</v>
      </c>
      <c r="J371" s="26" t="str">
        <f>IF(K371&lt;&gt;"",COUNTIF($K$5:K371,K371)&amp;"-"&amp;K371,"")</f>
        <v/>
      </c>
      <c r="K371" s="21"/>
      <c r="L371" s="21"/>
      <c r="M371" s="13" t="s">
        <v>385</v>
      </c>
      <c r="N371" s="26" t="str">
        <f>IF(O371&lt;&gt;"",COUNTIF($O$5:O371,O371)&amp;"-"&amp;O371,"")</f>
        <v/>
      </c>
      <c r="O371" s="21"/>
      <c r="P371" s="21"/>
      <c r="Q371" s="19"/>
      <c r="R371" s="22" t="str">
        <f>IF(T371&lt;&gt;"",COUNTIF($S$5:S371,S371)&amp;"-"&amp;S371,"")</f>
        <v>2-ESCOLA MUNICIPAL PROFESSOR ANTONIO PEREIRA ARRUDA5º ano</v>
      </c>
      <c r="S371" s="22" t="str">
        <f t="shared" si="12"/>
        <v>ESCOLA MUNICIPAL PROFESSOR ANTONIO PEREIRA ARRUDA5º ano</v>
      </c>
      <c r="T371" s="52" t="s">
        <v>540</v>
      </c>
      <c r="U371" s="19" t="s">
        <v>217</v>
      </c>
      <c r="V371" s="54" t="s">
        <v>100</v>
      </c>
      <c r="W371" s="13" t="s">
        <v>385</v>
      </c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 t="s">
        <v>385</v>
      </c>
      <c r="AJ371" s="13"/>
    </row>
    <row r="372" spans="1:36" ht="27" thickBot="1" x14ac:dyDescent="0.3">
      <c r="A372" s="13"/>
      <c r="B372" s="13"/>
      <c r="C372" s="13"/>
      <c r="D372"/>
      <c r="E372" s="13"/>
      <c r="F372" s="14"/>
      <c r="G372"/>
      <c r="H372"/>
      <c r="I372" s="13" t="s">
        <v>385</v>
      </c>
      <c r="J372" s="26" t="str">
        <f>IF(K372&lt;&gt;"",COUNTIF($K$5:K372,K372)&amp;"-"&amp;K372,"")</f>
        <v/>
      </c>
      <c r="K372" s="21"/>
      <c r="L372" s="21"/>
      <c r="M372" s="13" t="s">
        <v>385</v>
      </c>
      <c r="N372" s="26" t="str">
        <f>IF(O372&lt;&gt;"",COUNTIF($O$5:O372,O372)&amp;"-"&amp;O372,"")</f>
        <v/>
      </c>
      <c r="O372" s="21"/>
      <c r="P372" s="21"/>
      <c r="Q372" s="19"/>
      <c r="R372" s="22" t="str">
        <f>IF(T372&lt;&gt;"",COUNTIF($S$5:S372,S372)&amp;"-"&amp;S372,"")</f>
        <v>3-ESCOLA MUNICIPAL PROFESSOR ANTONIO PEREIRA ARRUDA5º ano</v>
      </c>
      <c r="S372" s="22" t="str">
        <f t="shared" si="12"/>
        <v>ESCOLA MUNICIPAL PROFESSOR ANTONIO PEREIRA ARRUDA5º ano</v>
      </c>
      <c r="T372" s="52" t="s">
        <v>540</v>
      </c>
      <c r="U372" s="19" t="s">
        <v>217</v>
      </c>
      <c r="V372" s="54" t="s">
        <v>102</v>
      </c>
      <c r="W372" s="13" t="s">
        <v>385</v>
      </c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 t="s">
        <v>385</v>
      </c>
      <c r="AJ372" s="13"/>
    </row>
    <row r="373" spans="1:36" ht="27" thickBot="1" x14ac:dyDescent="0.3">
      <c r="A373" s="13"/>
      <c r="B373" s="13"/>
      <c r="C373" s="13"/>
      <c r="D373"/>
      <c r="E373" s="13"/>
      <c r="F373" s="14"/>
      <c r="G373"/>
      <c r="H373"/>
      <c r="I373" s="13" t="s">
        <v>385</v>
      </c>
      <c r="J373" s="26" t="str">
        <f>IF(K373&lt;&gt;"",COUNTIF($K$5:K373,K373)&amp;"-"&amp;K373,"")</f>
        <v/>
      </c>
      <c r="K373" s="21"/>
      <c r="L373" s="21"/>
      <c r="M373" s="13" t="s">
        <v>385</v>
      </c>
      <c r="N373" s="26" t="str">
        <f>IF(O373&lt;&gt;"",COUNTIF($O$5:O373,O373)&amp;"-"&amp;O373,"")</f>
        <v/>
      </c>
      <c r="O373" s="21"/>
      <c r="P373" s="21"/>
      <c r="Q373" s="19"/>
      <c r="R373" s="22" t="str">
        <f>IF(T373&lt;&gt;"",COUNTIF($S$5:S373,S373)&amp;"-"&amp;S373,"")</f>
        <v>4-ESCOLA MUNICIPAL PROFESSOR ANTONIO PEREIRA ARRUDA5º ano</v>
      </c>
      <c r="S373" s="22" t="str">
        <f t="shared" si="12"/>
        <v>ESCOLA MUNICIPAL PROFESSOR ANTONIO PEREIRA ARRUDA5º ano</v>
      </c>
      <c r="T373" s="52" t="s">
        <v>540</v>
      </c>
      <c r="U373" s="19" t="s">
        <v>217</v>
      </c>
      <c r="V373" s="54" t="s">
        <v>103</v>
      </c>
      <c r="W373" s="13" t="s">
        <v>385</v>
      </c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 t="s">
        <v>385</v>
      </c>
      <c r="AJ373" s="13"/>
    </row>
    <row r="374" spans="1:36" ht="27" thickBot="1" x14ac:dyDescent="0.3">
      <c r="A374" s="13"/>
      <c r="B374" s="13"/>
      <c r="C374" s="13"/>
      <c r="D374"/>
      <c r="E374" s="13"/>
      <c r="F374" s="14"/>
      <c r="G374"/>
      <c r="H374"/>
      <c r="I374" s="13" t="s">
        <v>385</v>
      </c>
      <c r="J374" s="26" t="str">
        <f>IF(K374&lt;&gt;"",COUNTIF($K$5:K374,K374)&amp;"-"&amp;K374,"")</f>
        <v/>
      </c>
      <c r="K374" s="21"/>
      <c r="L374" s="21"/>
      <c r="M374" s="13" t="s">
        <v>385</v>
      </c>
      <c r="N374" s="26" t="str">
        <f>IF(O374&lt;&gt;"",COUNTIF($O$5:O374,O374)&amp;"-"&amp;O374,"")</f>
        <v/>
      </c>
      <c r="O374" s="21"/>
      <c r="P374" s="21"/>
      <c r="Q374" s="19"/>
      <c r="R374" s="22" t="str">
        <f>IF(T374&lt;&gt;"",COUNTIF($S$5:S374,S374)&amp;"-"&amp;S374,"")</f>
        <v>1-ESCOLA MUNICIPAL PROFESSOR ANTONIO FARIAS5º ano</v>
      </c>
      <c r="S374" s="22" t="str">
        <f t="shared" si="12"/>
        <v>ESCOLA MUNICIPAL PROFESSOR ANTONIO FARIAS5º ano</v>
      </c>
      <c r="T374" s="52" t="s">
        <v>547</v>
      </c>
      <c r="U374" s="19" t="s">
        <v>217</v>
      </c>
      <c r="V374" s="54" t="s">
        <v>87</v>
      </c>
      <c r="W374" s="13" t="s">
        <v>385</v>
      </c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 t="s">
        <v>385</v>
      </c>
      <c r="AJ374" s="13"/>
    </row>
    <row r="375" spans="1:36" ht="27" thickBot="1" x14ac:dyDescent="0.3">
      <c r="A375" s="13"/>
      <c r="B375" s="13"/>
      <c r="C375" s="13"/>
      <c r="D375"/>
      <c r="E375" s="13"/>
      <c r="F375" s="14"/>
      <c r="G375"/>
      <c r="H375"/>
      <c r="I375" s="13" t="s">
        <v>385</v>
      </c>
      <c r="J375" s="26" t="str">
        <f>IF(K375&lt;&gt;"",COUNTIF($K$5:K375,K375)&amp;"-"&amp;K375,"")</f>
        <v/>
      </c>
      <c r="K375" s="21"/>
      <c r="L375" s="21"/>
      <c r="M375" s="13" t="s">
        <v>385</v>
      </c>
      <c r="N375" s="26" t="str">
        <f>IF(O375&lt;&gt;"",COUNTIF($O$5:O375,O375)&amp;"-"&amp;O375,"")</f>
        <v/>
      </c>
      <c r="O375" s="21"/>
      <c r="P375" s="21"/>
      <c r="Q375" s="19"/>
      <c r="R375" s="22" t="str">
        <f>IF(T375&lt;&gt;"",COUNTIF($S$5:S375,S375)&amp;"-"&amp;S375,"")</f>
        <v>1-ESCOLA MUNICIPAL WALFREDO CAMPOS MAIA5º ano</v>
      </c>
      <c r="S375" s="22" t="str">
        <f t="shared" si="12"/>
        <v>ESCOLA MUNICIPAL WALFREDO CAMPOS MAIA5º ano</v>
      </c>
      <c r="T375" s="52" t="s">
        <v>548</v>
      </c>
      <c r="U375" s="19" t="s">
        <v>217</v>
      </c>
      <c r="V375" s="54" t="s">
        <v>87</v>
      </c>
      <c r="W375" s="13" t="s">
        <v>385</v>
      </c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 t="s">
        <v>385</v>
      </c>
      <c r="AJ375" s="13"/>
    </row>
    <row r="376" spans="1:36" ht="27" thickBot="1" x14ac:dyDescent="0.3">
      <c r="A376" s="13"/>
      <c r="B376" s="13"/>
      <c r="C376" s="13"/>
      <c r="D376"/>
      <c r="E376" s="13"/>
      <c r="F376" s="14"/>
      <c r="G376"/>
      <c r="H376"/>
      <c r="I376" s="13" t="s">
        <v>385</v>
      </c>
      <c r="J376" s="26" t="str">
        <f>IF(K376&lt;&gt;"",COUNTIF($K$5:K376,K376)&amp;"-"&amp;K376,"")</f>
        <v/>
      </c>
      <c r="K376" s="21"/>
      <c r="L376" s="21"/>
      <c r="M376" s="13" t="s">
        <v>385</v>
      </c>
      <c r="N376" s="26" t="str">
        <f>IF(O376&lt;&gt;"",COUNTIF($O$5:O376,O376)&amp;"-"&amp;O376,"")</f>
        <v/>
      </c>
      <c r="O376" s="21"/>
      <c r="P376" s="21"/>
      <c r="Q376" s="19"/>
      <c r="R376" s="22" t="str">
        <f>IF(T376&lt;&gt;"",COUNTIF($S$5:S376,S376)&amp;"-"&amp;S376,"")</f>
        <v>2-ESCOLA MUNICIPAL WALFREDO CAMPOS MAIA5º ano</v>
      </c>
      <c r="S376" s="22" t="str">
        <f t="shared" si="12"/>
        <v>ESCOLA MUNICIPAL WALFREDO CAMPOS MAIA5º ano</v>
      </c>
      <c r="T376" s="52" t="s">
        <v>548</v>
      </c>
      <c r="U376" s="19" t="s">
        <v>217</v>
      </c>
      <c r="V376" s="54" t="s">
        <v>100</v>
      </c>
      <c r="W376" s="13" t="s">
        <v>385</v>
      </c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 t="s">
        <v>385</v>
      </c>
      <c r="AJ376" s="13"/>
    </row>
    <row r="377" spans="1:36" ht="27" thickBot="1" x14ac:dyDescent="0.3">
      <c r="A377" s="13"/>
      <c r="B377" s="13"/>
      <c r="C377" s="13"/>
      <c r="D377"/>
      <c r="E377" s="13"/>
      <c r="F377" s="14"/>
      <c r="G377"/>
      <c r="H377"/>
      <c r="I377" s="13" t="s">
        <v>385</v>
      </c>
      <c r="J377" s="26" t="str">
        <f>IF(K377&lt;&gt;"",COUNTIF($K$5:K377,K377)&amp;"-"&amp;K377,"")</f>
        <v/>
      </c>
      <c r="K377" s="21"/>
      <c r="L377" s="21"/>
      <c r="M377" s="13" t="s">
        <v>385</v>
      </c>
      <c r="N377" s="26" t="str">
        <f>IF(O377&lt;&gt;"",COUNTIF($O$5:O377,O377)&amp;"-"&amp;O377,"")</f>
        <v/>
      </c>
      <c r="O377" s="21"/>
      <c r="P377" s="21"/>
      <c r="Q377" s="19"/>
      <c r="R377" s="22" t="str">
        <f>IF(T377&lt;&gt;"",COUNTIF($S$5:S377,S377)&amp;"-"&amp;S377,"")</f>
        <v>3-ESCOLA MUNICIPAL WALFREDO CAMPOS MAIA5º ano</v>
      </c>
      <c r="S377" s="22" t="str">
        <f t="shared" si="12"/>
        <v>ESCOLA MUNICIPAL WALFREDO CAMPOS MAIA5º ano</v>
      </c>
      <c r="T377" s="52" t="s">
        <v>548</v>
      </c>
      <c r="U377" s="19" t="s">
        <v>217</v>
      </c>
      <c r="V377" s="54" t="s">
        <v>102</v>
      </c>
      <c r="W377" s="13" t="s">
        <v>385</v>
      </c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 t="s">
        <v>385</v>
      </c>
      <c r="AJ377" s="13"/>
    </row>
    <row r="378" spans="1:36" ht="27" thickBot="1" x14ac:dyDescent="0.3">
      <c r="A378" s="13"/>
      <c r="B378" s="13"/>
      <c r="C378" s="13"/>
      <c r="D378"/>
      <c r="E378" s="13"/>
      <c r="F378" s="14"/>
      <c r="G378"/>
      <c r="H378"/>
      <c r="I378" s="13" t="s">
        <v>385</v>
      </c>
      <c r="J378" s="26" t="str">
        <f>IF(K378&lt;&gt;"",COUNTIF($K$5:K378,K378)&amp;"-"&amp;K378,"")</f>
        <v/>
      </c>
      <c r="K378" s="21"/>
      <c r="L378" s="21"/>
      <c r="M378" s="13" t="s">
        <v>385</v>
      </c>
      <c r="N378" s="26" t="str">
        <f>IF(O378&lt;&gt;"",COUNTIF($O$5:O378,O378)&amp;"-"&amp;O378,"")</f>
        <v/>
      </c>
      <c r="O378" s="21"/>
      <c r="P378" s="21"/>
      <c r="Q378" s="19"/>
      <c r="R378" s="22" t="str">
        <f>IF(T378&lt;&gt;"",COUNTIF($S$5:S378,S378)&amp;"-"&amp;S378,"")</f>
        <v>1-ESCOLA MUNICIPAL CAETANA DE MORAES COSTA5º ano</v>
      </c>
      <c r="S378" s="22" t="str">
        <f t="shared" si="12"/>
        <v>ESCOLA MUNICIPAL CAETANA DE MORAES COSTA5º ano</v>
      </c>
      <c r="T378" s="52" t="s">
        <v>196</v>
      </c>
      <c r="U378" s="19" t="s">
        <v>217</v>
      </c>
      <c r="V378" s="54" t="s">
        <v>549</v>
      </c>
      <c r="W378" s="13" t="s">
        <v>385</v>
      </c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 t="s">
        <v>385</v>
      </c>
      <c r="AJ378" s="13"/>
    </row>
    <row r="379" spans="1:36" ht="27" thickBot="1" x14ac:dyDescent="0.3">
      <c r="A379" s="13"/>
      <c r="B379" s="13"/>
      <c r="C379" s="13"/>
      <c r="D379"/>
      <c r="E379" s="13"/>
      <c r="F379" s="14"/>
      <c r="G379"/>
      <c r="H379"/>
      <c r="I379" s="13" t="s">
        <v>385</v>
      </c>
      <c r="J379" s="26" t="str">
        <f>IF(K379&lt;&gt;"",COUNTIF($K$5:K379,K379)&amp;"-"&amp;K379,"")</f>
        <v/>
      </c>
      <c r="K379" s="21"/>
      <c r="L379" s="21"/>
      <c r="M379" s="13" t="s">
        <v>385</v>
      </c>
      <c r="N379" s="26" t="str">
        <f>IF(O379&lt;&gt;"",COUNTIF($O$5:O379,O379)&amp;"-"&amp;O379,"")</f>
        <v/>
      </c>
      <c r="O379" s="21"/>
      <c r="P379" s="21"/>
      <c r="Q379" s="19"/>
      <c r="R379" s="22" t="str">
        <f>IF(T379&lt;&gt;"",COUNTIF($S$5:S379,S379)&amp;"-"&amp;S379,"")</f>
        <v>4-ESCOLA MUNICIPAL WALFREDO CAMPOS MAIA5º ano</v>
      </c>
      <c r="S379" s="22" t="str">
        <f t="shared" si="12"/>
        <v>ESCOLA MUNICIPAL WALFREDO CAMPOS MAIA5º ano</v>
      </c>
      <c r="T379" s="52" t="s">
        <v>548</v>
      </c>
      <c r="U379" s="19" t="s">
        <v>217</v>
      </c>
      <c r="V379" s="54" t="s">
        <v>103</v>
      </c>
      <c r="W379" s="13" t="s">
        <v>385</v>
      </c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 t="s">
        <v>385</v>
      </c>
      <c r="AJ379" s="13"/>
    </row>
    <row r="380" spans="1:36" thickBot="1" x14ac:dyDescent="0.3">
      <c r="A380" s="13"/>
      <c r="B380" s="13"/>
      <c r="C380" s="13"/>
      <c r="D380"/>
      <c r="E380" s="13"/>
      <c r="F380" s="14"/>
      <c r="G380"/>
      <c r="H380"/>
      <c r="I380" s="13" t="s">
        <v>385</v>
      </c>
      <c r="J380" s="26" t="str">
        <f>IF(K380&lt;&gt;"",COUNTIF($K$5:K380,K380)&amp;"-"&amp;K380,"")</f>
        <v/>
      </c>
      <c r="K380" s="21"/>
      <c r="L380" s="21"/>
      <c r="M380" s="13" t="s">
        <v>385</v>
      </c>
      <c r="N380" s="26" t="str">
        <f>IF(O380&lt;&gt;"",COUNTIF($O$5:O380,O380)&amp;"-"&amp;O380,"")</f>
        <v/>
      </c>
      <c r="O380" s="21"/>
      <c r="P380" s="21"/>
      <c r="Q380" s="19"/>
      <c r="R380" s="22" t="str">
        <f>IF(T380&lt;&gt;"",COUNTIF($S$5:S380,S380)&amp;"-"&amp;S380,"")</f>
        <v>1-ESC MUL LUIS RAMOS DOS SANTOS5º ano</v>
      </c>
      <c r="S380" s="22" t="str">
        <f t="shared" si="12"/>
        <v>ESC MUL LUIS RAMOS DOS SANTOS5º ano</v>
      </c>
      <c r="T380" s="52" t="s">
        <v>550</v>
      </c>
      <c r="U380" s="19" t="s">
        <v>217</v>
      </c>
      <c r="V380" s="54" t="s">
        <v>87</v>
      </c>
      <c r="W380" s="13" t="s">
        <v>385</v>
      </c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 t="s">
        <v>385</v>
      </c>
      <c r="AJ380" s="13"/>
    </row>
    <row r="381" spans="1:36" thickBot="1" x14ac:dyDescent="0.3">
      <c r="A381" s="13"/>
      <c r="B381" s="13"/>
      <c r="C381" s="13"/>
      <c r="D381"/>
      <c r="E381" s="13"/>
      <c r="F381" s="14"/>
      <c r="G381"/>
      <c r="H381"/>
      <c r="I381" s="13" t="s">
        <v>385</v>
      </c>
      <c r="J381" s="26" t="str">
        <f>IF(K381&lt;&gt;"",COUNTIF($K$5:K381,K381)&amp;"-"&amp;K381,"")</f>
        <v/>
      </c>
      <c r="K381" s="21"/>
      <c r="L381" s="21"/>
      <c r="M381" s="13" t="s">
        <v>385</v>
      </c>
      <c r="N381" s="26" t="str">
        <f>IF(O381&lt;&gt;"",COUNTIF($O$5:O381,O381)&amp;"-"&amp;O381,"")</f>
        <v/>
      </c>
      <c r="O381" s="21"/>
      <c r="P381" s="21"/>
      <c r="Q381" s="19"/>
      <c r="R381" s="22" t="str">
        <f>IF(T381&lt;&gt;"",COUNTIF($S$5:S381,S381)&amp;"-"&amp;S381,"")</f>
        <v>1-ESCOLA MUNICIPAL PEQUENO PRINCIPE5º ano</v>
      </c>
      <c r="S381" s="22" t="str">
        <f t="shared" si="12"/>
        <v>ESCOLA MUNICIPAL PEQUENO PRINCIPE5º ano</v>
      </c>
      <c r="T381" s="52" t="s">
        <v>178</v>
      </c>
      <c r="U381" s="19" t="s">
        <v>217</v>
      </c>
      <c r="V381" s="54" t="s">
        <v>323</v>
      </c>
      <c r="W381" s="13" t="s">
        <v>385</v>
      </c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 t="s">
        <v>385</v>
      </c>
      <c r="AJ381" s="13"/>
    </row>
    <row r="382" spans="1:36" thickBot="1" x14ac:dyDescent="0.3">
      <c r="A382" s="13"/>
      <c r="B382" s="13"/>
      <c r="C382" s="13"/>
      <c r="D382"/>
      <c r="E382" s="13"/>
      <c r="F382" s="14"/>
      <c r="G382"/>
      <c r="H382"/>
      <c r="I382" s="13" t="s">
        <v>385</v>
      </c>
      <c r="J382" s="26" t="str">
        <f>IF(K382&lt;&gt;"",COUNTIF($K$5:K382,K382)&amp;"-"&amp;K382,"")</f>
        <v/>
      </c>
      <c r="K382" s="21"/>
      <c r="L382" s="21"/>
      <c r="M382" s="13" t="s">
        <v>385</v>
      </c>
      <c r="N382" s="26" t="str">
        <f>IF(O382&lt;&gt;"",COUNTIF($O$5:O382,O382)&amp;"-"&amp;O382,"")</f>
        <v/>
      </c>
      <c r="O382" s="21"/>
      <c r="P382" s="21"/>
      <c r="Q382" s="19"/>
      <c r="R382" s="22" t="str">
        <f>IF(T382&lt;&gt;"",COUNTIF($S$5:S382,S382)&amp;"-"&amp;S382,"")</f>
        <v>1-CENTRO EDUCACIONAL PAULO FREIRE5º ano</v>
      </c>
      <c r="S382" s="22" t="str">
        <f t="shared" si="12"/>
        <v>CENTRO EDUCACIONAL PAULO FREIRE5º ano</v>
      </c>
      <c r="T382" s="52" t="s">
        <v>180</v>
      </c>
      <c r="U382" s="19" t="s">
        <v>217</v>
      </c>
      <c r="V382" s="54" t="s">
        <v>87</v>
      </c>
      <c r="W382" s="13" t="s">
        <v>385</v>
      </c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 t="s">
        <v>385</v>
      </c>
      <c r="AJ382" s="13"/>
    </row>
    <row r="383" spans="1:36" thickBot="1" x14ac:dyDescent="0.3">
      <c r="A383" s="13"/>
      <c r="B383" s="13"/>
      <c r="C383" s="13"/>
      <c r="D383"/>
      <c r="E383" s="13"/>
      <c r="F383" s="14"/>
      <c r="G383"/>
      <c r="H383"/>
      <c r="I383" s="13" t="s">
        <v>385</v>
      </c>
      <c r="J383" s="26" t="str">
        <f>IF(K383&lt;&gt;"",COUNTIF($K$5:K383,K383)&amp;"-"&amp;K383,"")</f>
        <v/>
      </c>
      <c r="K383" s="21"/>
      <c r="L383" s="21"/>
      <c r="M383" s="13" t="s">
        <v>385</v>
      </c>
      <c r="N383" s="26" t="str">
        <f>IF(O383&lt;&gt;"",COUNTIF($O$5:O383,O383)&amp;"-"&amp;O383,"")</f>
        <v/>
      </c>
      <c r="O383" s="21"/>
      <c r="P383" s="21"/>
      <c r="Q383" s="19"/>
      <c r="R383" s="22" t="str">
        <f>IF(T383&lt;&gt;"",COUNTIF($S$5:S383,S383)&amp;"-"&amp;S383,"")</f>
        <v>2-ESCOLA MUNICIPAL TIA MIRETA5º ano</v>
      </c>
      <c r="S383" s="22" t="str">
        <f t="shared" si="12"/>
        <v>ESCOLA MUNICIPAL TIA MIRETA5º ano</v>
      </c>
      <c r="T383" s="52" t="s">
        <v>355</v>
      </c>
      <c r="U383" s="19" t="s">
        <v>217</v>
      </c>
      <c r="V383" s="54" t="s">
        <v>551</v>
      </c>
      <c r="W383" s="13" t="s">
        <v>385</v>
      </c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 t="s">
        <v>385</v>
      </c>
      <c r="AJ383" s="13"/>
    </row>
    <row r="384" spans="1:36" thickBot="1" x14ac:dyDescent="0.3">
      <c r="A384" s="13"/>
      <c r="B384" s="13"/>
      <c r="C384" s="13"/>
      <c r="D384"/>
      <c r="E384" s="13"/>
      <c r="F384" s="14"/>
      <c r="G384"/>
      <c r="H384"/>
      <c r="I384" s="13" t="s">
        <v>385</v>
      </c>
      <c r="J384" s="26" t="str">
        <f>IF(K384&lt;&gt;"",COUNTIF($K$5:K384,K384)&amp;"-"&amp;K384,"")</f>
        <v/>
      </c>
      <c r="K384" s="21"/>
      <c r="L384" s="21"/>
      <c r="M384" s="13" t="s">
        <v>385</v>
      </c>
      <c r="N384" s="26" t="str">
        <f>IF(O384&lt;&gt;"",COUNTIF($O$5:O384,O384)&amp;"-"&amp;O384,"")</f>
        <v/>
      </c>
      <c r="O384" s="21"/>
      <c r="P384" s="21"/>
      <c r="Q384" s="19"/>
      <c r="R384" s="22" t="str">
        <f>IF(T384&lt;&gt;"",COUNTIF($S$5:S384,S384)&amp;"-"&amp;S384,"")</f>
        <v>1-ESCOLA MUNICIPAL ALTO DA BOA VISTA II5º ano</v>
      </c>
      <c r="S384" s="22" t="str">
        <f t="shared" si="12"/>
        <v>ESCOLA MUNICIPAL ALTO DA BOA VISTA II5º ano</v>
      </c>
      <c r="T384" s="52" t="s">
        <v>552</v>
      </c>
      <c r="U384" s="19" t="s">
        <v>217</v>
      </c>
      <c r="V384" s="54" t="s">
        <v>103</v>
      </c>
      <c r="W384" s="13" t="s">
        <v>385</v>
      </c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 t="s">
        <v>385</v>
      </c>
      <c r="AJ384" s="13"/>
    </row>
    <row r="385" spans="1:36" thickBot="1" x14ac:dyDescent="0.3">
      <c r="A385" s="13"/>
      <c r="B385" s="13"/>
      <c r="C385" s="13"/>
      <c r="D385"/>
      <c r="E385" s="13"/>
      <c r="F385" s="14"/>
      <c r="G385"/>
      <c r="H385"/>
      <c r="I385" s="13" t="s">
        <v>385</v>
      </c>
      <c r="J385" s="26" t="str">
        <f>IF(K385&lt;&gt;"",COUNTIF($K$5:K385,K385)&amp;"-"&amp;K385,"")</f>
        <v/>
      </c>
      <c r="K385" s="21"/>
      <c r="L385" s="21"/>
      <c r="M385" s="13" t="s">
        <v>385</v>
      </c>
      <c r="N385" s="26" t="str">
        <f>IF(O385&lt;&gt;"",COUNTIF($O$5:O385,O385)&amp;"-"&amp;O385,"")</f>
        <v/>
      </c>
      <c r="O385" s="21"/>
      <c r="P385" s="21"/>
      <c r="Q385" s="19"/>
      <c r="R385" s="22" t="str">
        <f>IF(T385&lt;&gt;"",COUNTIF($S$5:S385,S385)&amp;"-"&amp;S385,"")</f>
        <v>3-ESCOLA MUNICIPAL TIA MIRETA5º ano</v>
      </c>
      <c r="S385" s="22" t="str">
        <f t="shared" si="12"/>
        <v>ESCOLA MUNICIPAL TIA MIRETA5º ano</v>
      </c>
      <c r="T385" s="52" t="s">
        <v>355</v>
      </c>
      <c r="U385" s="19" t="s">
        <v>217</v>
      </c>
      <c r="V385" s="54" t="s">
        <v>553</v>
      </c>
      <c r="W385" s="13" t="s">
        <v>385</v>
      </c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 t="s">
        <v>385</v>
      </c>
      <c r="AJ385" s="13"/>
    </row>
    <row r="386" spans="1:36" ht="27" thickBot="1" x14ac:dyDescent="0.3">
      <c r="A386" s="13"/>
      <c r="B386" s="13"/>
      <c r="C386" s="13"/>
      <c r="D386"/>
      <c r="E386" s="13"/>
      <c r="F386" s="14"/>
      <c r="G386"/>
      <c r="H386"/>
      <c r="I386" s="13" t="s">
        <v>385</v>
      </c>
      <c r="J386" s="26" t="str">
        <f>IF(K386&lt;&gt;"",COUNTIF($K$5:K386,K386)&amp;"-"&amp;K386,"")</f>
        <v/>
      </c>
      <c r="K386" s="21"/>
      <c r="L386" s="21"/>
      <c r="M386" s="13" t="s">
        <v>385</v>
      </c>
      <c r="N386" s="26" t="str">
        <f>IF(O386&lt;&gt;"",COUNTIF($O$5:O386,O386)&amp;"-"&amp;O386,"")</f>
        <v/>
      </c>
      <c r="O386" s="21"/>
      <c r="P386" s="21"/>
      <c r="Q386" s="19"/>
      <c r="R386" s="22" t="str">
        <f>IF(T386&lt;&gt;"",COUNTIF($S$5:S386,S386)&amp;"-"&amp;S386,"")</f>
        <v>1-ESCOLA MUNICIPAL LUZIA MACHADO FEITOSA5º ano</v>
      </c>
      <c r="S386" s="22" t="str">
        <f t="shared" si="12"/>
        <v>ESCOLA MUNICIPAL LUZIA MACHADO FEITOSA5º ano</v>
      </c>
      <c r="T386" s="52" t="s">
        <v>133</v>
      </c>
      <c r="U386" s="19" t="s">
        <v>217</v>
      </c>
      <c r="V386" s="54" t="s">
        <v>87</v>
      </c>
      <c r="W386" s="13" t="s">
        <v>385</v>
      </c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 t="s">
        <v>385</v>
      </c>
      <c r="AJ386" s="13"/>
    </row>
    <row r="387" spans="1:36" thickBot="1" x14ac:dyDescent="0.3">
      <c r="A387" s="13"/>
      <c r="B387" s="13"/>
      <c r="C387" s="13"/>
      <c r="D387"/>
      <c r="E387" s="13"/>
      <c r="F387" s="14"/>
      <c r="G387"/>
      <c r="H387"/>
      <c r="I387" s="13" t="s">
        <v>385</v>
      </c>
      <c r="J387" s="26" t="str">
        <f>IF(K387&lt;&gt;"",COUNTIF($K$5:K387,K387)&amp;"-"&amp;K387,"")</f>
        <v/>
      </c>
      <c r="K387" s="21"/>
      <c r="L387" s="21"/>
      <c r="M387" s="13" t="s">
        <v>385</v>
      </c>
      <c r="N387" s="26" t="str">
        <f>IF(O387&lt;&gt;"",COUNTIF($O$5:O387,O387)&amp;"-"&amp;O387,"")</f>
        <v/>
      </c>
      <c r="O387" s="21"/>
      <c r="P387" s="21"/>
      <c r="Q387" s="19"/>
      <c r="R387" s="22" t="str">
        <f>IF(T387&lt;&gt;"",COUNTIF($S$5:S387,S387)&amp;"-"&amp;S387,"")</f>
        <v>1-ESCOLA MUNICIPAL BELA VISTA5º ano</v>
      </c>
      <c r="S387" s="22" t="str">
        <f t="shared" si="12"/>
        <v>ESCOLA MUNICIPAL BELA VISTA5º ano</v>
      </c>
      <c r="T387" s="52" t="s">
        <v>405</v>
      </c>
      <c r="U387" s="19" t="s">
        <v>217</v>
      </c>
      <c r="V387" s="54" t="s">
        <v>134</v>
      </c>
      <c r="W387" s="13" t="s">
        <v>385</v>
      </c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 t="s">
        <v>385</v>
      </c>
      <c r="AJ387" s="13"/>
    </row>
    <row r="388" spans="1:36" thickBot="1" x14ac:dyDescent="0.3">
      <c r="A388" s="13"/>
      <c r="B388" s="13"/>
      <c r="C388" s="13"/>
      <c r="D388"/>
      <c r="E388" s="13"/>
      <c r="F388" s="14"/>
      <c r="G388"/>
      <c r="H388"/>
      <c r="I388" s="13" t="s">
        <v>385</v>
      </c>
      <c r="J388" s="26" t="str">
        <f>IF(K388&lt;&gt;"",COUNTIF($K$5:K388,K388)&amp;"-"&amp;K388,"")</f>
        <v/>
      </c>
      <c r="K388" s="21"/>
      <c r="L388" s="21"/>
      <c r="M388" s="13" t="s">
        <v>385</v>
      </c>
      <c r="N388" s="26" t="str">
        <f>IF(O388&lt;&gt;"",COUNTIF($O$5:O388,O388)&amp;"-"&amp;O388,"")</f>
        <v/>
      </c>
      <c r="O388" s="21"/>
      <c r="P388" s="21"/>
      <c r="Q388" s="19"/>
      <c r="R388" s="22" t="str">
        <f>IF(T388&lt;&gt;"",COUNTIF($S$5:S388,S388)&amp;"-"&amp;S388,"")</f>
        <v>1-ESC MUL DURVAL SILVA5º ano</v>
      </c>
      <c r="S388" s="22" t="str">
        <f t="shared" si="12"/>
        <v>ESC MUL DURVAL SILVA5º ano</v>
      </c>
      <c r="T388" s="52" t="s">
        <v>554</v>
      </c>
      <c r="U388" s="19" t="s">
        <v>217</v>
      </c>
      <c r="V388" s="54" t="s">
        <v>87</v>
      </c>
      <c r="W388" s="13" t="s">
        <v>385</v>
      </c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 t="s">
        <v>385</v>
      </c>
      <c r="AJ388" s="13"/>
    </row>
    <row r="389" spans="1:36" thickBot="1" x14ac:dyDescent="0.3">
      <c r="A389" s="13"/>
      <c r="B389" s="13"/>
      <c r="C389" s="13"/>
      <c r="D389"/>
      <c r="E389" s="13"/>
      <c r="F389" s="14"/>
      <c r="G389"/>
      <c r="H389"/>
      <c r="I389" s="13" t="s">
        <v>385</v>
      </c>
      <c r="J389" s="26" t="str">
        <f>IF(K389&lt;&gt;"",COUNTIF($K$5:K389,K389)&amp;"-"&amp;K389,"")</f>
        <v/>
      </c>
      <c r="K389" s="21"/>
      <c r="L389" s="21"/>
      <c r="M389" s="13" t="s">
        <v>385</v>
      </c>
      <c r="N389" s="26" t="str">
        <f>IF(O389&lt;&gt;"",COUNTIF($O$5:O389,O389)&amp;"-"&amp;O389,"")</f>
        <v/>
      </c>
      <c r="O389" s="21"/>
      <c r="P389" s="21"/>
      <c r="Q389" s="19"/>
      <c r="R389" s="22" t="str">
        <f>IF(T389&lt;&gt;"",COUNTIF($S$5:S389,S389)&amp;"-"&amp;S389,"")</f>
        <v>2-ESC MUL DURVAL SILVA5º ano</v>
      </c>
      <c r="S389" s="22" t="str">
        <f t="shared" si="12"/>
        <v>ESC MUL DURVAL SILVA5º ano</v>
      </c>
      <c r="T389" s="52" t="s">
        <v>554</v>
      </c>
      <c r="U389" s="19" t="s">
        <v>217</v>
      </c>
      <c r="V389" s="54" t="s">
        <v>100</v>
      </c>
      <c r="W389" s="13" t="s">
        <v>385</v>
      </c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 t="s">
        <v>385</v>
      </c>
      <c r="AJ389" s="13"/>
    </row>
    <row r="390" spans="1:36" thickBot="1" x14ac:dyDescent="0.3">
      <c r="A390" s="13"/>
      <c r="B390" s="13"/>
      <c r="C390" s="13"/>
      <c r="D390"/>
      <c r="E390" s="13"/>
      <c r="F390" s="14"/>
      <c r="G390"/>
      <c r="H390"/>
      <c r="I390" s="13" t="s">
        <v>385</v>
      </c>
      <c r="J390" s="26" t="str">
        <f>IF(K390&lt;&gt;"",COUNTIF($K$5:K390,K390)&amp;"-"&amp;K390,"")</f>
        <v/>
      </c>
      <c r="K390" s="21"/>
      <c r="L390" s="21"/>
      <c r="M390" s="13" t="s">
        <v>385</v>
      </c>
      <c r="N390" s="26" t="str">
        <f>IF(O390&lt;&gt;"",COUNTIF($O$5:O390,O390)&amp;"-"&amp;O390,"")</f>
        <v/>
      </c>
      <c r="O390" s="21"/>
      <c r="P390" s="21"/>
      <c r="Q390" s="19"/>
      <c r="R390" s="22" t="str">
        <f>IF(T390&lt;&gt;"",COUNTIF($S$5:S390,S390)&amp;"-"&amp;S390,"")</f>
        <v>3-ESC MUL DURVAL SILVA5º ano</v>
      </c>
      <c r="S390" s="22" t="str">
        <f t="shared" ref="S390:S453" si="13">T390&amp;U390</f>
        <v>ESC MUL DURVAL SILVA5º ano</v>
      </c>
      <c r="T390" s="52" t="s">
        <v>554</v>
      </c>
      <c r="U390" s="19" t="s">
        <v>217</v>
      </c>
      <c r="V390" s="54" t="s">
        <v>102</v>
      </c>
      <c r="W390" s="13" t="s">
        <v>385</v>
      </c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 t="s">
        <v>385</v>
      </c>
      <c r="AJ390" s="13"/>
    </row>
    <row r="391" spans="1:36" thickBot="1" x14ac:dyDescent="0.3">
      <c r="A391" s="13"/>
      <c r="B391" s="13"/>
      <c r="C391" s="13"/>
      <c r="D391"/>
      <c r="E391" s="13"/>
      <c r="F391" s="14"/>
      <c r="G391"/>
      <c r="H391"/>
      <c r="I391" s="13" t="s">
        <v>385</v>
      </c>
      <c r="J391" s="26" t="str">
        <f>IF(K391&lt;&gt;"",COUNTIF($K$5:K391,K391)&amp;"-"&amp;K391,"")</f>
        <v/>
      </c>
      <c r="K391" s="21"/>
      <c r="L391" s="21"/>
      <c r="M391" s="13" t="s">
        <v>385</v>
      </c>
      <c r="N391" s="26" t="str">
        <f>IF(O391&lt;&gt;"",COUNTIF($O$5:O391,O391)&amp;"-"&amp;O391,"")</f>
        <v/>
      </c>
      <c r="O391" s="21"/>
      <c r="P391" s="21"/>
      <c r="Q391" s="19"/>
      <c r="R391" s="22" t="str">
        <f>IF(T391&lt;&gt;"",COUNTIF($S$5:S391,S391)&amp;"-"&amp;S391,"")</f>
        <v>4-ESC MUL DURVAL SILVA5º ano</v>
      </c>
      <c r="S391" s="22" t="str">
        <f t="shared" si="13"/>
        <v>ESC MUL DURVAL SILVA5º ano</v>
      </c>
      <c r="T391" s="52" t="s">
        <v>554</v>
      </c>
      <c r="U391" s="19" t="s">
        <v>217</v>
      </c>
      <c r="V391" s="54" t="s">
        <v>103</v>
      </c>
      <c r="W391" s="13" t="s">
        <v>385</v>
      </c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 t="s">
        <v>385</v>
      </c>
      <c r="AJ391" s="13"/>
    </row>
    <row r="392" spans="1:36" ht="27" thickBot="1" x14ac:dyDescent="0.3">
      <c r="A392" s="13"/>
      <c r="B392" s="13"/>
      <c r="C392" s="13"/>
      <c r="D392"/>
      <c r="E392" s="13"/>
      <c r="F392" s="14"/>
      <c r="G392"/>
      <c r="H392"/>
      <c r="I392" s="13" t="s">
        <v>385</v>
      </c>
      <c r="J392" s="26" t="str">
        <f>IF(K392&lt;&gt;"",COUNTIF($K$5:K392,K392)&amp;"-"&amp;K392,"")</f>
        <v/>
      </c>
      <c r="K392" s="21"/>
      <c r="L392" s="21"/>
      <c r="M392" s="13" t="s">
        <v>385</v>
      </c>
      <c r="N392" s="26" t="str">
        <f>IF(O392&lt;&gt;"",COUNTIF($O$5:O392,O392)&amp;"-"&amp;O392,"")</f>
        <v/>
      </c>
      <c r="O392" s="21"/>
      <c r="P392" s="21"/>
      <c r="Q392" s="19"/>
      <c r="R392" s="22" t="str">
        <f>IF(T392&lt;&gt;"",COUNTIF($S$5:S392,S392)&amp;"-"&amp;S392,"")</f>
        <v>1-ESCOLA MUNICIPAL BRICIO LUAN QUEIROZ DIVINO5º ano</v>
      </c>
      <c r="S392" s="22" t="str">
        <f t="shared" si="13"/>
        <v>ESCOLA MUNICIPAL BRICIO LUAN QUEIROZ DIVINO5º ano</v>
      </c>
      <c r="T392" s="52" t="s">
        <v>285</v>
      </c>
      <c r="U392" s="19" t="s">
        <v>217</v>
      </c>
      <c r="V392" s="54" t="s">
        <v>123</v>
      </c>
      <c r="W392" s="13" t="s">
        <v>385</v>
      </c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 t="s">
        <v>385</v>
      </c>
      <c r="AJ392" s="13"/>
    </row>
    <row r="393" spans="1:36" thickBot="1" x14ac:dyDescent="0.3">
      <c r="A393" s="13"/>
      <c r="B393" s="13"/>
      <c r="C393" s="13"/>
      <c r="D393"/>
      <c r="E393" s="13"/>
      <c r="F393" s="14"/>
      <c r="G393"/>
      <c r="H393"/>
      <c r="I393" s="13" t="s">
        <v>385</v>
      </c>
      <c r="J393" s="26" t="str">
        <f>IF(K393&lt;&gt;"",COUNTIF($K$5:K393,K393)&amp;"-"&amp;K393,"")</f>
        <v/>
      </c>
      <c r="K393" s="21"/>
      <c r="L393" s="21"/>
      <c r="M393" s="13" t="s">
        <v>385</v>
      </c>
      <c r="N393" s="26" t="str">
        <f>IF(O393&lt;&gt;"",COUNTIF($O$5:O393,O393)&amp;"-"&amp;O393,"")</f>
        <v/>
      </c>
      <c r="O393" s="21"/>
      <c r="P393" s="21"/>
      <c r="Q393" s="19"/>
      <c r="R393" s="22" t="str">
        <f>IF(T393&lt;&gt;"",COUNTIF($S$5:S393,S393)&amp;"-"&amp;S393,"")</f>
        <v>1-ESC MUL ANTONIO JOSE R FILHO5º ano</v>
      </c>
      <c r="S393" s="22" t="str">
        <f t="shared" si="13"/>
        <v>ESC MUL ANTONIO JOSE R FILHO5º ano</v>
      </c>
      <c r="T393" s="52" t="s">
        <v>357</v>
      </c>
      <c r="U393" s="19" t="s">
        <v>217</v>
      </c>
      <c r="V393" s="54" t="s">
        <v>87</v>
      </c>
      <c r="W393" s="13" t="s">
        <v>385</v>
      </c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 t="s">
        <v>385</v>
      </c>
      <c r="AJ393" s="13"/>
    </row>
    <row r="394" spans="1:36" thickBot="1" x14ac:dyDescent="0.3">
      <c r="A394" s="13"/>
      <c r="B394" s="13"/>
      <c r="C394" s="13"/>
      <c r="D394"/>
      <c r="E394" s="13"/>
      <c r="F394" s="14"/>
      <c r="G394"/>
      <c r="H394"/>
      <c r="I394" s="13" t="s">
        <v>385</v>
      </c>
      <c r="J394" s="26" t="str">
        <f>IF(K394&lt;&gt;"",COUNTIF($K$5:K394,K394)&amp;"-"&amp;K394,"")</f>
        <v/>
      </c>
      <c r="K394" s="21"/>
      <c r="L394" s="21"/>
      <c r="M394" s="13" t="s">
        <v>385</v>
      </c>
      <c r="N394" s="26" t="str">
        <f>IF(O394&lt;&gt;"",COUNTIF($O$5:O394,O394)&amp;"-"&amp;O394,"")</f>
        <v/>
      </c>
      <c r="O394" s="21"/>
      <c r="P394" s="21"/>
      <c r="Q394" s="19"/>
      <c r="R394" s="22" t="str">
        <f>IF(T394&lt;&gt;"",COUNTIF($S$5:S394,S394)&amp;"-"&amp;S394,"")</f>
        <v>2-ESC MUL ANTONIO JOSE R FILHO5º ano</v>
      </c>
      <c r="S394" s="22" t="str">
        <f t="shared" si="13"/>
        <v>ESC MUL ANTONIO JOSE R FILHO5º ano</v>
      </c>
      <c r="T394" s="52" t="s">
        <v>357</v>
      </c>
      <c r="U394" s="19" t="s">
        <v>217</v>
      </c>
      <c r="V394" s="54" t="s">
        <v>100</v>
      </c>
      <c r="W394" s="13" t="s">
        <v>385</v>
      </c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 t="s">
        <v>385</v>
      </c>
      <c r="AJ394" s="13"/>
    </row>
    <row r="395" spans="1:36" thickBot="1" x14ac:dyDescent="0.3">
      <c r="A395" s="13"/>
      <c r="B395" s="13"/>
      <c r="C395" s="13"/>
      <c r="D395"/>
      <c r="E395" s="13"/>
      <c r="F395" s="14"/>
      <c r="G395"/>
      <c r="H395"/>
      <c r="I395" s="13" t="s">
        <v>385</v>
      </c>
      <c r="J395" s="26" t="str">
        <f>IF(K395&lt;&gt;"",COUNTIF($K$5:K395,K395)&amp;"-"&amp;K395,"")</f>
        <v/>
      </c>
      <c r="K395" s="21"/>
      <c r="L395" s="21"/>
      <c r="M395" s="13" t="s">
        <v>385</v>
      </c>
      <c r="N395" s="26" t="str">
        <f>IF(O395&lt;&gt;"",COUNTIF($O$5:O395,O395)&amp;"-"&amp;O395,"")</f>
        <v/>
      </c>
      <c r="O395" s="21"/>
      <c r="P395" s="21"/>
      <c r="Q395" s="19"/>
      <c r="R395" s="22" t="str">
        <f>IF(T395&lt;&gt;"",COUNTIF($S$5:S395,S395)&amp;"-"&amp;S395,"")</f>
        <v>1-ESC MUL PADRE JOSIMO5º ano</v>
      </c>
      <c r="S395" s="22" t="str">
        <f t="shared" si="13"/>
        <v>ESC MUL PADRE JOSIMO5º ano</v>
      </c>
      <c r="T395" s="52" t="s">
        <v>94</v>
      </c>
      <c r="U395" s="19" t="s">
        <v>217</v>
      </c>
      <c r="V395" s="54" t="s">
        <v>381</v>
      </c>
      <c r="W395" s="13" t="s">
        <v>385</v>
      </c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 t="s">
        <v>385</v>
      </c>
      <c r="AJ395" s="13"/>
    </row>
    <row r="396" spans="1:36" ht="27" thickBot="1" x14ac:dyDescent="0.3">
      <c r="A396" s="13"/>
      <c r="B396" s="13"/>
      <c r="C396" s="13"/>
      <c r="D396"/>
      <c r="E396" s="13"/>
      <c r="F396" s="14"/>
      <c r="G396"/>
      <c r="H396"/>
      <c r="I396" s="13" t="s">
        <v>385</v>
      </c>
      <c r="J396" s="26" t="str">
        <f>IF(K396&lt;&gt;"",COUNTIF($K$5:K396,K396)&amp;"-"&amp;K396,"")</f>
        <v/>
      </c>
      <c r="K396" s="21"/>
      <c r="L396" s="21"/>
      <c r="M396" s="13" t="s">
        <v>385</v>
      </c>
      <c r="N396" s="26" t="str">
        <f>IF(O396&lt;&gt;"",COUNTIF($O$5:O396,O396)&amp;"-"&amp;O396,"")</f>
        <v/>
      </c>
      <c r="O396" s="21"/>
      <c r="P396" s="21"/>
      <c r="Q396" s="19"/>
      <c r="R396" s="22" t="str">
        <f>IF(T396&lt;&gt;"",COUNTIF($S$5:S396,S396)&amp;"-"&amp;S396,"")</f>
        <v>1-ESCOLA MUNICIPAL DOM CORNELIO CHIZZINI5º ano</v>
      </c>
      <c r="S396" s="22" t="str">
        <f t="shared" si="13"/>
        <v>ESCOLA MUNICIPAL DOM CORNELIO CHIZZINI5º ano</v>
      </c>
      <c r="T396" s="52" t="s">
        <v>159</v>
      </c>
      <c r="U396" s="19" t="s">
        <v>217</v>
      </c>
      <c r="V396" s="54" t="s">
        <v>87</v>
      </c>
      <c r="W396" s="13" t="s">
        <v>385</v>
      </c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 t="s">
        <v>385</v>
      </c>
      <c r="AJ396" s="13"/>
    </row>
    <row r="397" spans="1:36" thickBot="1" x14ac:dyDescent="0.3">
      <c r="A397" s="13"/>
      <c r="B397" s="13"/>
      <c r="C397" s="13"/>
      <c r="D397"/>
      <c r="E397" s="13"/>
      <c r="F397" s="14"/>
      <c r="G397"/>
      <c r="H397"/>
      <c r="I397" s="13" t="s">
        <v>385</v>
      </c>
      <c r="J397" s="26" t="str">
        <f>IF(K397&lt;&gt;"",COUNTIF($K$5:K397,K397)&amp;"-"&amp;K397,"")</f>
        <v/>
      </c>
      <c r="K397" s="21"/>
      <c r="L397" s="21"/>
      <c r="M397" s="13" t="s">
        <v>385</v>
      </c>
      <c r="N397" s="26" t="str">
        <f>IF(O397&lt;&gt;"",COUNTIF($O$5:O397,O397)&amp;"-"&amp;O397,"")</f>
        <v/>
      </c>
      <c r="O397" s="21"/>
      <c r="P397" s="21"/>
      <c r="Q397" s="19"/>
      <c r="R397" s="22" t="str">
        <f>IF(T397&lt;&gt;"",COUNTIF($S$5:S397,S397)&amp;"-"&amp;S397,"")</f>
        <v>2-ESC MUNICIPAL PROFESSOR PARDAL5º ano</v>
      </c>
      <c r="S397" s="22" t="str">
        <f t="shared" si="13"/>
        <v>ESC MUNICIPAL PROFESSOR PARDAL5º ano</v>
      </c>
      <c r="T397" s="52" t="s">
        <v>195</v>
      </c>
      <c r="U397" s="19" t="s">
        <v>217</v>
      </c>
      <c r="V397" s="54" t="s">
        <v>130</v>
      </c>
      <c r="W397" s="13" t="s">
        <v>385</v>
      </c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 t="s">
        <v>385</v>
      </c>
      <c r="AJ397" s="13"/>
    </row>
    <row r="398" spans="1:36" thickBot="1" x14ac:dyDescent="0.3">
      <c r="A398" s="13"/>
      <c r="B398" s="13"/>
      <c r="C398" s="13"/>
      <c r="D398"/>
      <c r="E398" s="13"/>
      <c r="F398" s="14"/>
      <c r="G398"/>
      <c r="H398"/>
      <c r="I398" s="13" t="s">
        <v>385</v>
      </c>
      <c r="J398" s="26" t="str">
        <f>IF(K398&lt;&gt;"",COUNTIF($K$5:K398,K398)&amp;"-"&amp;K398,"")</f>
        <v/>
      </c>
      <c r="K398" s="21"/>
      <c r="L398" s="21"/>
      <c r="M398" s="13" t="s">
        <v>385</v>
      </c>
      <c r="N398" s="26" t="str">
        <f>IF(O398&lt;&gt;"",COUNTIF($O$5:O398,O398)&amp;"-"&amp;O398,"")</f>
        <v/>
      </c>
      <c r="O398" s="21"/>
      <c r="P398" s="21"/>
      <c r="Q398" s="19"/>
      <c r="R398" s="22" t="str">
        <f>IF(T398&lt;&gt;"",COUNTIF($S$5:S398,S398)&amp;"-"&amp;S398,"")</f>
        <v>2-ESCOLA MUNICIPAL ALTO DA BOA VISTA II5º ano</v>
      </c>
      <c r="S398" s="22" t="str">
        <f t="shared" si="13"/>
        <v>ESCOLA MUNICIPAL ALTO DA BOA VISTA II5º ano</v>
      </c>
      <c r="T398" s="52" t="s">
        <v>552</v>
      </c>
      <c r="U398" s="19" t="s">
        <v>217</v>
      </c>
      <c r="V398" s="54" t="s">
        <v>100</v>
      </c>
      <c r="W398" s="13" t="s">
        <v>385</v>
      </c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 t="s">
        <v>385</v>
      </c>
      <c r="AJ398" s="13"/>
    </row>
    <row r="399" spans="1:36" thickBot="1" x14ac:dyDescent="0.3">
      <c r="A399" s="13"/>
      <c r="B399" s="13"/>
      <c r="C399" s="13"/>
      <c r="D399"/>
      <c r="E399" s="13"/>
      <c r="F399" s="14"/>
      <c r="G399"/>
      <c r="H399"/>
      <c r="I399" s="13" t="s">
        <v>385</v>
      </c>
      <c r="J399" s="26" t="str">
        <f>IF(K399&lt;&gt;"",COUNTIF($K$5:K399,K399)&amp;"-"&amp;K399,"")</f>
        <v/>
      </c>
      <c r="K399" s="21"/>
      <c r="L399" s="21"/>
      <c r="M399" s="13" t="s">
        <v>385</v>
      </c>
      <c r="N399" s="26" t="str">
        <f>IF(O399&lt;&gt;"",COUNTIF($O$5:O399,O399)&amp;"-"&amp;O399,"")</f>
        <v/>
      </c>
      <c r="O399" s="21"/>
      <c r="P399" s="21"/>
      <c r="Q399" s="19"/>
      <c r="R399" s="22" t="str">
        <f>IF(T399&lt;&gt;"",COUNTIF($S$5:S399,S399)&amp;"-"&amp;S399,"")</f>
        <v>1-ESCOLA MUNICIPAL RURAL MENINO JESUS5º ano</v>
      </c>
      <c r="S399" s="22" t="str">
        <f t="shared" si="13"/>
        <v>ESCOLA MUNICIPAL RURAL MENINO JESUS5º ano</v>
      </c>
      <c r="T399" s="52" t="s">
        <v>456</v>
      </c>
      <c r="U399" s="19" t="s">
        <v>217</v>
      </c>
      <c r="V399" s="54" t="s">
        <v>95</v>
      </c>
      <c r="W399" s="13" t="s">
        <v>385</v>
      </c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 t="s">
        <v>385</v>
      </c>
      <c r="AJ399" s="13"/>
    </row>
    <row r="400" spans="1:36" thickBot="1" x14ac:dyDescent="0.3">
      <c r="A400" s="13"/>
      <c r="B400" s="13"/>
      <c r="C400" s="13"/>
      <c r="D400"/>
      <c r="E400" s="13"/>
      <c r="F400" s="14"/>
      <c r="G400"/>
      <c r="H400"/>
      <c r="I400" s="13" t="s">
        <v>385</v>
      </c>
      <c r="J400" s="26" t="str">
        <f>IF(K400&lt;&gt;"",COUNTIF($K$5:K400,K400)&amp;"-"&amp;K400,"")</f>
        <v/>
      </c>
      <c r="K400" s="21"/>
      <c r="L400" s="21"/>
      <c r="M400" s="13" t="s">
        <v>385</v>
      </c>
      <c r="N400" s="26" t="str">
        <f>IF(O400&lt;&gt;"",COUNTIF($O$5:O400,O400)&amp;"-"&amp;O400,"")</f>
        <v/>
      </c>
      <c r="O400" s="21"/>
      <c r="P400" s="21"/>
      <c r="Q400" s="19"/>
      <c r="R400" s="22" t="str">
        <f>IF(T400&lt;&gt;"",COUNTIF($S$5:S400,S400)&amp;"-"&amp;S400,"")</f>
        <v>1-ESCOLA MUNICIPAL GENESIO GOMES5º ano</v>
      </c>
      <c r="S400" s="22" t="str">
        <f t="shared" si="13"/>
        <v>ESCOLA MUNICIPAL GENESIO GOMES5º ano</v>
      </c>
      <c r="T400" s="52" t="s">
        <v>197</v>
      </c>
      <c r="U400" s="19" t="s">
        <v>217</v>
      </c>
      <c r="V400" s="54" t="s">
        <v>114</v>
      </c>
      <c r="W400" s="13" t="s">
        <v>385</v>
      </c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 t="s">
        <v>385</v>
      </c>
      <c r="AJ400" s="13"/>
    </row>
    <row r="401" spans="1:36" thickBot="1" x14ac:dyDescent="0.3">
      <c r="A401" s="13"/>
      <c r="B401" s="13"/>
      <c r="C401" s="13"/>
      <c r="D401"/>
      <c r="E401" s="13"/>
      <c r="F401" s="14"/>
      <c r="G401"/>
      <c r="H401"/>
      <c r="I401" s="13" t="s">
        <v>385</v>
      </c>
      <c r="J401" s="26" t="str">
        <f>IF(K401&lt;&gt;"",COUNTIF($K$5:K401,K401)&amp;"-"&amp;K401,"")</f>
        <v/>
      </c>
      <c r="K401" s="21"/>
      <c r="L401" s="21"/>
      <c r="M401" s="13" t="s">
        <v>385</v>
      </c>
      <c r="N401" s="26" t="str">
        <f>IF(O401&lt;&gt;"",COUNTIF($O$5:O401,O401)&amp;"-"&amp;O401,"")</f>
        <v/>
      </c>
      <c r="O401" s="21"/>
      <c r="P401" s="21"/>
      <c r="Q401" s="19"/>
      <c r="R401" s="22" t="str">
        <f>IF(T401&lt;&gt;"",COUNTIF($S$5:S401,S401)&amp;"-"&amp;S401,"")</f>
        <v>1-ESC MUL GERALDO DA CUNHA FERREIRA5º ano</v>
      </c>
      <c r="S401" s="22" t="str">
        <f t="shared" si="13"/>
        <v>ESC MUL GERALDO DA CUNHA FERREIRA5º ano</v>
      </c>
      <c r="T401" s="52" t="s">
        <v>86</v>
      </c>
      <c r="U401" s="19" t="s">
        <v>217</v>
      </c>
      <c r="V401" s="54" t="s">
        <v>107</v>
      </c>
      <c r="W401" s="13" t="s">
        <v>385</v>
      </c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 t="s">
        <v>385</v>
      </c>
      <c r="AJ401" s="13"/>
    </row>
    <row r="402" spans="1:36" thickBot="1" x14ac:dyDescent="0.3">
      <c r="A402" s="13"/>
      <c r="B402" s="13"/>
      <c r="C402" s="13"/>
      <c r="D402"/>
      <c r="E402" s="13"/>
      <c r="F402" s="14"/>
      <c r="G402"/>
      <c r="H402"/>
      <c r="I402" s="13" t="s">
        <v>385</v>
      </c>
      <c r="J402" s="26" t="str">
        <f>IF(K402&lt;&gt;"",COUNTIF($K$5:K402,K402)&amp;"-"&amp;K402,"")</f>
        <v/>
      </c>
      <c r="K402" s="21"/>
      <c r="L402" s="21"/>
      <c r="M402" s="13" t="s">
        <v>385</v>
      </c>
      <c r="N402" s="26" t="str">
        <f>IF(O402&lt;&gt;"",COUNTIF($O$5:O402,O402)&amp;"-"&amp;O402,"")</f>
        <v/>
      </c>
      <c r="O402" s="21"/>
      <c r="P402" s="21"/>
      <c r="Q402" s="19"/>
      <c r="R402" s="22" t="str">
        <f>IF(T402&lt;&gt;"",COUNTIF($S$5:S402,S402)&amp;"-"&amp;S402,"")</f>
        <v>2-ESCOLA MUNICIPAL GENESIO GOMES5º ano</v>
      </c>
      <c r="S402" s="22" t="str">
        <f t="shared" si="13"/>
        <v>ESCOLA MUNICIPAL GENESIO GOMES5º ano</v>
      </c>
      <c r="T402" s="52" t="s">
        <v>197</v>
      </c>
      <c r="U402" s="19" t="s">
        <v>217</v>
      </c>
      <c r="V402" s="54" t="s">
        <v>100</v>
      </c>
      <c r="W402" s="13" t="s">
        <v>385</v>
      </c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 t="s">
        <v>385</v>
      </c>
      <c r="AJ402" s="13"/>
    </row>
    <row r="403" spans="1:36" thickBot="1" x14ac:dyDescent="0.3">
      <c r="A403" s="13"/>
      <c r="B403" s="13"/>
      <c r="C403" s="13"/>
      <c r="D403"/>
      <c r="E403" s="13"/>
      <c r="F403" s="14"/>
      <c r="G403"/>
      <c r="H403"/>
      <c r="I403" s="13" t="s">
        <v>385</v>
      </c>
      <c r="J403" s="26" t="str">
        <f>IF(K403&lt;&gt;"",COUNTIF($K$5:K403,K403)&amp;"-"&amp;K403,"")</f>
        <v/>
      </c>
      <c r="K403" s="21"/>
      <c r="L403" s="21"/>
      <c r="M403" s="13" t="s">
        <v>385</v>
      </c>
      <c r="N403" s="26" t="str">
        <f>IF(O403&lt;&gt;"",COUNTIF($O$5:O403,O403)&amp;"-"&amp;O403,"")</f>
        <v/>
      </c>
      <c r="O403" s="21"/>
      <c r="P403" s="21"/>
      <c r="Q403" s="19"/>
      <c r="R403" s="22" t="str">
        <f>IF(T403&lt;&gt;"",COUNTIF($S$5:S403,S403)&amp;"-"&amp;S403,"")</f>
        <v>3-ESCOLA MUNICIPAL GENESIO GOMES5º ano</v>
      </c>
      <c r="S403" s="22" t="str">
        <f t="shared" si="13"/>
        <v>ESCOLA MUNICIPAL GENESIO GOMES5º ano</v>
      </c>
      <c r="T403" s="52" t="s">
        <v>197</v>
      </c>
      <c r="U403" s="19" t="s">
        <v>217</v>
      </c>
      <c r="V403" s="54" t="s">
        <v>102</v>
      </c>
      <c r="W403" s="13" t="s">
        <v>385</v>
      </c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 t="s">
        <v>385</v>
      </c>
      <c r="AJ403" s="13"/>
    </row>
    <row r="404" spans="1:36" ht="27" thickBot="1" x14ac:dyDescent="0.3">
      <c r="A404" s="13"/>
      <c r="B404" s="13"/>
      <c r="C404" s="13"/>
      <c r="D404"/>
      <c r="E404" s="13"/>
      <c r="F404" s="14"/>
      <c r="G404"/>
      <c r="H404"/>
      <c r="I404" s="13" t="s">
        <v>385</v>
      </c>
      <c r="J404" s="26" t="str">
        <f>IF(K404&lt;&gt;"",COUNTIF($K$5:K404,K404)&amp;"-"&amp;K404,"")</f>
        <v/>
      </c>
      <c r="K404" s="21"/>
      <c r="L404" s="21"/>
      <c r="M404" s="13" t="s">
        <v>385</v>
      </c>
      <c r="N404" s="26" t="str">
        <f>IF(O404&lt;&gt;"",COUNTIF($O$5:O404,O404)&amp;"-"&amp;O404,"")</f>
        <v/>
      </c>
      <c r="O404" s="21"/>
      <c r="P404" s="21"/>
      <c r="Q404" s="19"/>
      <c r="R404" s="22" t="str">
        <f>IF(T404&lt;&gt;"",COUNTIF($S$5:S404,S404)&amp;"-"&amp;S404,"")</f>
        <v>1-ESCOLA MUNICIPAL PROFª MARIA HELENA ALVES ARAUJO5º ano</v>
      </c>
      <c r="S404" s="22" t="str">
        <f t="shared" si="13"/>
        <v>ESCOLA MUNICIPAL PROFª MARIA HELENA ALVES ARAUJO5º ano</v>
      </c>
      <c r="T404" s="52" t="s">
        <v>230</v>
      </c>
      <c r="U404" s="19" t="s">
        <v>217</v>
      </c>
      <c r="V404" s="54" t="s">
        <v>87</v>
      </c>
      <c r="W404" s="13" t="s">
        <v>385</v>
      </c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 t="s">
        <v>385</v>
      </c>
      <c r="AJ404" s="13"/>
    </row>
    <row r="405" spans="1:36" thickBot="1" x14ac:dyDescent="0.3">
      <c r="A405" s="13"/>
      <c r="B405" s="13"/>
      <c r="C405" s="13"/>
      <c r="D405"/>
      <c r="E405" s="13"/>
      <c r="F405" s="14"/>
      <c r="G405"/>
      <c r="H405"/>
      <c r="I405" s="13" t="s">
        <v>385</v>
      </c>
      <c r="J405" s="26" t="str">
        <f>IF(K405&lt;&gt;"",COUNTIF($K$5:K405,K405)&amp;"-"&amp;K405,"")</f>
        <v/>
      </c>
      <c r="K405" s="21"/>
      <c r="L405" s="21"/>
      <c r="M405" s="13" t="s">
        <v>385</v>
      </c>
      <c r="N405" s="26" t="str">
        <f>IF(O405&lt;&gt;"",COUNTIF($O$5:O405,O405)&amp;"-"&amp;O405,"")</f>
        <v/>
      </c>
      <c r="O405" s="21"/>
      <c r="P405" s="21"/>
      <c r="Q405" s="19"/>
      <c r="R405" s="22" t="str">
        <f>IF(T405&lt;&gt;"",COUNTIF($S$5:S405,S405)&amp;"-"&amp;S405,"")</f>
        <v>2-CENTRO EDUCACIONAL PAULO FREIRE5º ano</v>
      </c>
      <c r="S405" s="22" t="str">
        <f t="shared" si="13"/>
        <v>CENTRO EDUCACIONAL PAULO FREIRE5º ano</v>
      </c>
      <c r="T405" s="52" t="s">
        <v>180</v>
      </c>
      <c r="U405" s="19" t="s">
        <v>217</v>
      </c>
      <c r="V405" s="54" t="s">
        <v>100</v>
      </c>
      <c r="W405" s="13" t="s">
        <v>385</v>
      </c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 t="s">
        <v>385</v>
      </c>
      <c r="AJ405" s="13"/>
    </row>
    <row r="406" spans="1:36" thickBot="1" x14ac:dyDescent="0.3">
      <c r="A406" s="13"/>
      <c r="B406" s="13"/>
      <c r="C406" s="13"/>
      <c r="D406"/>
      <c r="E406" s="13"/>
      <c r="F406" s="14"/>
      <c r="G406"/>
      <c r="H406"/>
      <c r="I406" s="13" t="s">
        <v>385</v>
      </c>
      <c r="J406" s="26" t="str">
        <f>IF(K406&lt;&gt;"",COUNTIF($K$5:K406,K406)&amp;"-"&amp;K406,"")</f>
        <v/>
      </c>
      <c r="K406" s="21"/>
      <c r="L406" s="21"/>
      <c r="M406" s="13" t="s">
        <v>385</v>
      </c>
      <c r="N406" s="26" t="str">
        <f>IF(O406&lt;&gt;"",COUNTIF($O$5:O406,O406)&amp;"-"&amp;O406,"")</f>
        <v/>
      </c>
      <c r="O406" s="21"/>
      <c r="P406" s="21"/>
      <c r="Q406" s="19"/>
      <c r="R406" s="22" t="str">
        <f>IF(T406&lt;&gt;"",COUNTIF($S$5:S406,S406)&amp;"-"&amp;S406,"")</f>
        <v>2-ESCOLA MUNICIPAL BELA VISTA5º ano</v>
      </c>
      <c r="S406" s="22" t="str">
        <f t="shared" si="13"/>
        <v>ESCOLA MUNICIPAL BELA VISTA5º ano</v>
      </c>
      <c r="T406" s="52" t="s">
        <v>405</v>
      </c>
      <c r="U406" s="19" t="s">
        <v>217</v>
      </c>
      <c r="V406" s="54">
        <v>43850</v>
      </c>
      <c r="W406" s="13" t="s">
        <v>385</v>
      </c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 t="s">
        <v>385</v>
      </c>
      <c r="AJ406" s="13"/>
    </row>
    <row r="407" spans="1:36" ht="27" thickBot="1" x14ac:dyDescent="0.3">
      <c r="A407" s="13"/>
      <c r="B407" s="13"/>
      <c r="C407" s="13"/>
      <c r="D407"/>
      <c r="E407" s="13"/>
      <c r="F407" s="14"/>
      <c r="G407"/>
      <c r="H407"/>
      <c r="I407" s="13" t="s">
        <v>385</v>
      </c>
      <c r="J407" s="26" t="str">
        <f>IF(K407&lt;&gt;"",COUNTIF($K$5:K407,K407)&amp;"-"&amp;K407,"")</f>
        <v/>
      </c>
      <c r="K407" s="21"/>
      <c r="L407" s="21"/>
      <c r="M407" s="13" t="s">
        <v>385</v>
      </c>
      <c r="N407" s="26" t="str">
        <f>IF(O407&lt;&gt;"",COUNTIF($O$5:O407,O407)&amp;"-"&amp;O407,"")</f>
        <v/>
      </c>
      <c r="O407" s="21"/>
      <c r="P407" s="21"/>
      <c r="Q407" s="19"/>
      <c r="R407" s="22" t="str">
        <f>IF(T407&lt;&gt;"",COUNTIF($S$5:S407,S407)&amp;"-"&amp;S407,"")</f>
        <v>1-ESCOLA MUNICIPAL SEVERINO TEIXEIRA DA ROCHA5º ano</v>
      </c>
      <c r="S407" s="22" t="str">
        <f t="shared" si="13"/>
        <v>ESCOLA MUNICIPAL SEVERINO TEIXEIRA DA ROCHA5º ano</v>
      </c>
      <c r="T407" s="52" t="s">
        <v>165</v>
      </c>
      <c r="U407" s="19" t="s">
        <v>217</v>
      </c>
      <c r="V407" s="54" t="s">
        <v>95</v>
      </c>
      <c r="W407" s="13" t="s">
        <v>385</v>
      </c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 t="s">
        <v>385</v>
      </c>
      <c r="AJ407" s="13"/>
    </row>
    <row r="408" spans="1:36" ht="27" thickBot="1" x14ac:dyDescent="0.3">
      <c r="A408" s="13"/>
      <c r="B408" s="13"/>
      <c r="C408" s="13"/>
      <c r="D408"/>
      <c r="E408" s="13"/>
      <c r="F408" s="14"/>
      <c r="G408"/>
      <c r="H408"/>
      <c r="I408" s="13" t="s">
        <v>385</v>
      </c>
      <c r="J408" s="26" t="str">
        <f>IF(K408&lt;&gt;"",COUNTIF($K$5:K408,K408)&amp;"-"&amp;K408,"")</f>
        <v/>
      </c>
      <c r="K408" s="21"/>
      <c r="L408" s="21"/>
      <c r="M408" s="13" t="s">
        <v>385</v>
      </c>
      <c r="N408" s="26" t="str">
        <f>IF(O408&lt;&gt;"",COUNTIF($O$5:O408,O408)&amp;"-"&amp;O408,"")</f>
        <v/>
      </c>
      <c r="O408" s="21"/>
      <c r="P408" s="21"/>
      <c r="Q408" s="19"/>
      <c r="R408" s="22" t="str">
        <f>IF(T408&lt;&gt;"",COUNTIF($S$5:S408,S408)&amp;"-"&amp;S408,"")</f>
        <v>1-ESCOLA MUNICIPAL PRESIDENTE LULA DA SILVA5º ano</v>
      </c>
      <c r="S408" s="22" t="str">
        <f t="shared" si="13"/>
        <v>ESCOLA MUNICIPAL PRESIDENTE LULA DA SILVA5º ano</v>
      </c>
      <c r="T408" s="52" t="s">
        <v>462</v>
      </c>
      <c r="U408" s="19" t="s">
        <v>217</v>
      </c>
      <c r="V408" s="54" t="s">
        <v>87</v>
      </c>
      <c r="W408" s="13" t="s">
        <v>385</v>
      </c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 t="s">
        <v>385</v>
      </c>
      <c r="AJ408" s="13"/>
    </row>
    <row r="409" spans="1:36" thickBot="1" x14ac:dyDescent="0.3">
      <c r="A409" s="13"/>
      <c r="B409" s="13"/>
      <c r="C409" s="13"/>
      <c r="D409"/>
      <c r="E409" s="13"/>
      <c r="F409" s="14"/>
      <c r="G409"/>
      <c r="H409"/>
      <c r="I409" s="13" t="s">
        <v>385</v>
      </c>
      <c r="J409" s="26" t="str">
        <f>IF(K409&lt;&gt;"",COUNTIF($K$5:K409,K409)&amp;"-"&amp;K409,"")</f>
        <v/>
      </c>
      <c r="K409" s="21"/>
      <c r="L409" s="21"/>
      <c r="M409" s="13" t="s">
        <v>385</v>
      </c>
      <c r="N409" s="26" t="str">
        <f>IF(O409&lt;&gt;"",COUNTIF($O$5:O409,O409)&amp;"-"&amp;O409,"")</f>
        <v/>
      </c>
      <c r="O409" s="21"/>
      <c r="P409" s="21"/>
      <c r="Q409" s="19"/>
      <c r="R409" s="22" t="str">
        <f>IF(T409&lt;&gt;"",COUNTIF($S$5:S409,S409)&amp;"-"&amp;S409,"")</f>
        <v>1-ESC MUL MIN MARCOS FREIRE5º ano</v>
      </c>
      <c r="S409" s="22" t="str">
        <f t="shared" si="13"/>
        <v>ESC MUL MIN MARCOS FREIRE5º ano</v>
      </c>
      <c r="T409" s="52" t="s">
        <v>98</v>
      </c>
      <c r="U409" s="19" t="s">
        <v>217</v>
      </c>
      <c r="V409" s="54" t="s">
        <v>555</v>
      </c>
      <c r="W409" s="13" t="s">
        <v>385</v>
      </c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 t="s">
        <v>385</v>
      </c>
      <c r="AJ409" s="13"/>
    </row>
    <row r="410" spans="1:36" thickBot="1" x14ac:dyDescent="0.3">
      <c r="A410" s="13"/>
      <c r="B410" s="13"/>
      <c r="C410" s="13"/>
      <c r="D410"/>
      <c r="E410" s="13"/>
      <c r="F410" s="14"/>
      <c r="G410"/>
      <c r="H410"/>
      <c r="I410" s="13" t="s">
        <v>385</v>
      </c>
      <c r="J410" s="26" t="str">
        <f>IF(K410&lt;&gt;"",COUNTIF($K$5:K410,K410)&amp;"-"&amp;K410,"")</f>
        <v/>
      </c>
      <c r="K410" s="21"/>
      <c r="L410" s="21"/>
      <c r="M410" s="13" t="s">
        <v>385</v>
      </c>
      <c r="N410" s="26" t="str">
        <f>IF(O410&lt;&gt;"",COUNTIF($O$5:O410,O410)&amp;"-"&amp;O410,"")</f>
        <v/>
      </c>
      <c r="O410" s="21"/>
      <c r="P410" s="21"/>
      <c r="Q410" s="19"/>
      <c r="R410" s="22" t="str">
        <f>IF(T410&lt;&gt;"",COUNTIF($S$5:S410,S410)&amp;"-"&amp;S410,"")</f>
        <v>2-ESCOLA MUNICIPAL JOSE BONIFACIO5º ano</v>
      </c>
      <c r="S410" s="22" t="str">
        <f t="shared" si="13"/>
        <v>ESCOLA MUNICIPAL JOSE BONIFACIO5º ano</v>
      </c>
      <c r="T410" s="52" t="s">
        <v>112</v>
      </c>
      <c r="U410" s="19" t="s">
        <v>217</v>
      </c>
      <c r="V410" s="54" t="s">
        <v>556</v>
      </c>
      <c r="W410" s="13" t="s">
        <v>385</v>
      </c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 t="s">
        <v>385</v>
      </c>
      <c r="AJ410" s="13"/>
    </row>
    <row r="411" spans="1:36" thickBot="1" x14ac:dyDescent="0.3">
      <c r="A411" s="13"/>
      <c r="B411" s="13"/>
      <c r="C411" s="13"/>
      <c r="D411"/>
      <c r="E411" s="13"/>
      <c r="F411" s="14"/>
      <c r="G411"/>
      <c r="H411"/>
      <c r="I411" s="13" t="s">
        <v>385</v>
      </c>
      <c r="J411" s="26" t="str">
        <f>IF(K411&lt;&gt;"",COUNTIF($K$5:K411,K411)&amp;"-"&amp;K411,"")</f>
        <v/>
      </c>
      <c r="K411" s="21"/>
      <c r="L411" s="21"/>
      <c r="M411" s="13" t="s">
        <v>385</v>
      </c>
      <c r="N411" s="26" t="str">
        <f>IF(O411&lt;&gt;"",COUNTIF($O$5:O411,O411)&amp;"-"&amp;O411,"")</f>
        <v/>
      </c>
      <c r="O411" s="21"/>
      <c r="P411" s="21"/>
      <c r="Q411" s="19"/>
      <c r="R411" s="22" t="str">
        <f>IF(T411&lt;&gt;"",COUNTIF($S$5:S411,S411)&amp;"-"&amp;S411,"")</f>
        <v>3-ESC MUL B CHAPADINHA II5º ano</v>
      </c>
      <c r="S411" s="22" t="str">
        <f t="shared" si="13"/>
        <v>ESC MUL B CHAPADINHA II5º ano</v>
      </c>
      <c r="T411" s="52" t="s">
        <v>96</v>
      </c>
      <c r="U411" s="19" t="s">
        <v>217</v>
      </c>
      <c r="V411" s="54" t="s">
        <v>557</v>
      </c>
      <c r="W411" s="13" t="s">
        <v>385</v>
      </c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 t="s">
        <v>385</v>
      </c>
      <c r="AJ411" s="13"/>
    </row>
    <row r="412" spans="1:36" thickBot="1" x14ac:dyDescent="0.3">
      <c r="A412" s="13"/>
      <c r="B412" s="13"/>
      <c r="C412" s="13"/>
      <c r="D412"/>
      <c r="E412" s="13"/>
      <c r="F412" s="14"/>
      <c r="G412"/>
      <c r="H412"/>
      <c r="I412" s="13" t="s">
        <v>385</v>
      </c>
      <c r="J412" s="26" t="str">
        <f>IF(K412&lt;&gt;"",COUNTIF($K$5:K412,K412)&amp;"-"&amp;K412,"")</f>
        <v/>
      </c>
      <c r="K412" s="21"/>
      <c r="L412" s="21"/>
      <c r="M412" s="13" t="s">
        <v>385</v>
      </c>
      <c r="N412" s="26" t="str">
        <f>IF(O412&lt;&gt;"",COUNTIF($O$5:O412,O412)&amp;"-"&amp;O412,"")</f>
        <v/>
      </c>
      <c r="O412" s="21"/>
      <c r="P412" s="21"/>
      <c r="Q412" s="19"/>
      <c r="R412" s="22" t="str">
        <f>IF(T412&lt;&gt;"",COUNTIF($S$5:S412,S412)&amp;"-"&amp;S412,"")</f>
        <v>1-ESC MUL ANGELO SIRIANO5º ano</v>
      </c>
      <c r="S412" s="22" t="str">
        <f t="shared" si="13"/>
        <v>ESC MUL ANGELO SIRIANO5º ano</v>
      </c>
      <c r="T412" s="52" t="s">
        <v>458</v>
      </c>
      <c r="U412" s="19" t="s">
        <v>217</v>
      </c>
      <c r="V412" s="54" t="s">
        <v>87</v>
      </c>
      <c r="W412" s="13" t="s">
        <v>385</v>
      </c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 t="s">
        <v>385</v>
      </c>
      <c r="AJ412" s="13"/>
    </row>
    <row r="413" spans="1:36" thickBot="1" x14ac:dyDescent="0.3">
      <c r="A413" s="13"/>
      <c r="B413" s="13"/>
      <c r="C413" s="13"/>
      <c r="D413"/>
      <c r="E413" s="13"/>
      <c r="F413" s="14"/>
      <c r="G413"/>
      <c r="H413"/>
      <c r="I413" s="13" t="s">
        <v>385</v>
      </c>
      <c r="J413" s="26" t="str">
        <f>IF(K413&lt;&gt;"",COUNTIF($K$5:K413,K413)&amp;"-"&amp;K413,"")</f>
        <v/>
      </c>
      <c r="K413" s="21"/>
      <c r="L413" s="21"/>
      <c r="M413" s="13" t="s">
        <v>385</v>
      </c>
      <c r="N413" s="26" t="str">
        <f>IF(O413&lt;&gt;"",COUNTIF($O$5:O413,O413)&amp;"-"&amp;O413,"")</f>
        <v/>
      </c>
      <c r="O413" s="21"/>
      <c r="P413" s="21"/>
      <c r="Q413" s="19"/>
      <c r="R413" s="22" t="str">
        <f>IF(T413&lt;&gt;"",COUNTIF($S$5:S413,S413)&amp;"-"&amp;S413,"")</f>
        <v>1-ESC MUL ANTONIO FIRMINO DA SILVA5º ano</v>
      </c>
      <c r="S413" s="22" t="str">
        <f t="shared" si="13"/>
        <v>ESC MUL ANTONIO FIRMINO DA SILVA5º ano</v>
      </c>
      <c r="T413" s="52" t="s">
        <v>202</v>
      </c>
      <c r="U413" s="19" t="s">
        <v>217</v>
      </c>
      <c r="V413" s="54" t="s">
        <v>558</v>
      </c>
      <c r="W413" s="13" t="s">
        <v>385</v>
      </c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 t="s">
        <v>385</v>
      </c>
      <c r="AJ413" s="13"/>
    </row>
    <row r="414" spans="1:36" ht="27" thickBot="1" x14ac:dyDescent="0.3">
      <c r="A414" s="13"/>
      <c r="B414" s="13"/>
      <c r="C414" s="13"/>
      <c r="D414"/>
      <c r="E414" s="13"/>
      <c r="F414" s="14"/>
      <c r="G414"/>
      <c r="H414"/>
      <c r="I414" s="13" t="s">
        <v>385</v>
      </c>
      <c r="J414" s="26" t="str">
        <f>IF(K414&lt;&gt;"",COUNTIF($K$5:K414,K414)&amp;"-"&amp;K414,"")</f>
        <v/>
      </c>
      <c r="K414" s="21"/>
      <c r="L414" s="21"/>
      <c r="M414" s="13" t="s">
        <v>385</v>
      </c>
      <c r="N414" s="26" t="str">
        <f>IF(O414&lt;&gt;"",COUNTIF($O$5:O414,O414)&amp;"-"&amp;O414,"")</f>
        <v/>
      </c>
      <c r="O414" s="21"/>
      <c r="P414" s="21"/>
      <c r="Q414" s="19"/>
      <c r="R414" s="22" t="str">
        <f>IF(T414&lt;&gt;"",COUNTIF($S$5:S414,S414)&amp;"-"&amp;S414,"")</f>
        <v>1-ESCOLA MUNICIPAL JUSCELINO KUBITSCHEK DE OLIVEIRA5º ano</v>
      </c>
      <c r="S414" s="22" t="str">
        <f t="shared" si="13"/>
        <v>ESCOLA MUNICIPAL JUSCELINO KUBITSCHEK DE OLIVEIRA5º ano</v>
      </c>
      <c r="T414" s="52" t="s">
        <v>559</v>
      </c>
      <c r="U414" s="19" t="s">
        <v>217</v>
      </c>
      <c r="V414" s="55" t="s">
        <v>560</v>
      </c>
      <c r="W414" s="13" t="s">
        <v>385</v>
      </c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 t="s">
        <v>385</v>
      </c>
      <c r="AJ414" s="13"/>
    </row>
    <row r="415" spans="1:36" thickBot="1" x14ac:dyDescent="0.3">
      <c r="A415" s="13"/>
      <c r="B415" s="13"/>
      <c r="C415" s="13"/>
      <c r="D415"/>
      <c r="E415" s="13"/>
      <c r="F415" s="14"/>
      <c r="G415"/>
      <c r="H415"/>
      <c r="I415" s="13" t="s">
        <v>385</v>
      </c>
      <c r="J415" s="26" t="str">
        <f>IF(K415&lt;&gt;"",COUNTIF($K$5:K415,K415)&amp;"-"&amp;K415,"")</f>
        <v/>
      </c>
      <c r="K415" s="21"/>
      <c r="L415" s="21"/>
      <c r="M415" s="13" t="s">
        <v>385</v>
      </c>
      <c r="N415" s="26" t="str">
        <f>IF(O415&lt;&gt;"",COUNTIF($O$5:O415,O415)&amp;"-"&amp;O415,"")</f>
        <v/>
      </c>
      <c r="O415" s="21"/>
      <c r="P415" s="21"/>
      <c r="Q415" s="19"/>
      <c r="R415" s="22" t="str">
        <f>IF(T415&lt;&gt;"",COUNTIF($S$5:S415,S415)&amp;"-"&amp;S415,"")</f>
        <v>3-ESCOLA MUNICIPAL ALTO DA BOA VISTA II5º ano</v>
      </c>
      <c r="S415" s="22" t="str">
        <f t="shared" si="13"/>
        <v>ESCOLA MUNICIPAL ALTO DA BOA VISTA II5º ano</v>
      </c>
      <c r="T415" s="52" t="s">
        <v>552</v>
      </c>
      <c r="U415" s="19" t="s">
        <v>217</v>
      </c>
      <c r="V415" s="54" t="s">
        <v>102</v>
      </c>
      <c r="W415" s="13" t="s">
        <v>385</v>
      </c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 t="s">
        <v>385</v>
      </c>
      <c r="AJ415" s="13"/>
    </row>
    <row r="416" spans="1:36" thickBot="1" x14ac:dyDescent="0.3">
      <c r="A416" s="13"/>
      <c r="B416" s="13"/>
      <c r="C416" s="13"/>
      <c r="D416"/>
      <c r="E416" s="13"/>
      <c r="F416" s="14"/>
      <c r="G416"/>
      <c r="H416"/>
      <c r="I416" s="13" t="s">
        <v>385</v>
      </c>
      <c r="J416" s="26" t="str">
        <f>IF(K416&lt;&gt;"",COUNTIF($K$5:K416,K416)&amp;"-"&amp;K416,"")</f>
        <v/>
      </c>
      <c r="K416" s="21"/>
      <c r="L416" s="21"/>
      <c r="M416" s="13" t="s">
        <v>385</v>
      </c>
      <c r="N416" s="26" t="str">
        <f>IF(O416&lt;&gt;"",COUNTIF($O$5:O416,O416)&amp;"-"&amp;O416,"")</f>
        <v/>
      </c>
      <c r="O416" s="21"/>
      <c r="P416" s="21"/>
      <c r="Q416" s="19"/>
      <c r="R416" s="22" t="str">
        <f>IF(T416&lt;&gt;"",COUNTIF($S$5:S416,S416)&amp;"-"&amp;S416,"")</f>
        <v>1-ESCOLA MUNICIPAL FRANCISCO OLIVEIRA5º ano</v>
      </c>
      <c r="S416" s="22" t="str">
        <f t="shared" si="13"/>
        <v>ESCOLA MUNICIPAL FRANCISCO OLIVEIRA5º ano</v>
      </c>
      <c r="T416" s="52" t="s">
        <v>161</v>
      </c>
      <c r="U416" s="19" t="s">
        <v>217</v>
      </c>
      <c r="V416" s="54" t="s">
        <v>217</v>
      </c>
      <c r="W416" s="13" t="s">
        <v>385</v>
      </c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 t="s">
        <v>385</v>
      </c>
      <c r="AJ416" s="13"/>
    </row>
    <row r="417" spans="1:36" ht="27" thickBot="1" x14ac:dyDescent="0.3">
      <c r="A417" s="13"/>
      <c r="B417" s="13"/>
      <c r="C417" s="13"/>
      <c r="D417"/>
      <c r="E417" s="13"/>
      <c r="F417" s="14"/>
      <c r="G417"/>
      <c r="H417"/>
      <c r="I417" s="13" t="s">
        <v>385</v>
      </c>
      <c r="J417" s="26" t="str">
        <f>IF(K417&lt;&gt;"",COUNTIF($K$5:K417,K417)&amp;"-"&amp;K417,"")</f>
        <v/>
      </c>
      <c r="K417" s="21"/>
      <c r="L417" s="21"/>
      <c r="M417" s="13" t="s">
        <v>385</v>
      </c>
      <c r="N417" s="26" t="str">
        <f>IF(O417&lt;&gt;"",COUNTIF($O$5:O417,O417)&amp;"-"&amp;O417,"")</f>
        <v/>
      </c>
      <c r="O417" s="21"/>
      <c r="P417" s="21"/>
      <c r="Q417" s="19"/>
      <c r="R417" s="22" t="str">
        <f>IF(T417&lt;&gt;"",COUNTIF($S$5:S417,S417)&amp;"-"&amp;S417,"")</f>
        <v>2-ESCOLA MUNICIPAL JUSCELINO KUBITSCHEK DE OLIVEIRA5º ano</v>
      </c>
      <c r="S417" s="22" t="str">
        <f t="shared" si="13"/>
        <v>ESCOLA MUNICIPAL JUSCELINO KUBITSCHEK DE OLIVEIRA5º ano</v>
      </c>
      <c r="T417" s="52" t="s">
        <v>559</v>
      </c>
      <c r="U417" s="19" t="s">
        <v>217</v>
      </c>
      <c r="V417" s="55" t="s">
        <v>561</v>
      </c>
      <c r="W417" s="13" t="s">
        <v>385</v>
      </c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 t="s">
        <v>385</v>
      </c>
      <c r="AJ417" s="13"/>
    </row>
    <row r="418" spans="1:36" thickBot="1" x14ac:dyDescent="0.3">
      <c r="A418" s="13"/>
      <c r="B418" s="13"/>
      <c r="C418" s="13"/>
      <c r="D418"/>
      <c r="E418" s="13"/>
      <c r="F418" s="14"/>
      <c r="G418"/>
      <c r="H418"/>
      <c r="I418" s="13" t="s">
        <v>385</v>
      </c>
      <c r="J418" s="26" t="str">
        <f>IF(K418&lt;&gt;"",COUNTIF($K$5:K418,K418)&amp;"-"&amp;K418,"")</f>
        <v/>
      </c>
      <c r="K418" s="21"/>
      <c r="L418" s="21"/>
      <c r="M418" s="13" t="s">
        <v>385</v>
      </c>
      <c r="N418" s="26" t="str">
        <f>IF(O418&lt;&gt;"",COUNTIF($O$5:O418,O418)&amp;"-"&amp;O418,"")</f>
        <v/>
      </c>
      <c r="O418" s="21"/>
      <c r="P418" s="21"/>
      <c r="Q418" s="19"/>
      <c r="R418" s="22" t="str">
        <f>IF(T418&lt;&gt;"",COUNTIF($S$5:S418,S418)&amp;"-"&amp;S418,"")</f>
        <v>2-ESCOLA MUNICIPAL FRANCISCO OLIVEIRA5º ano</v>
      </c>
      <c r="S418" s="22" t="str">
        <f t="shared" si="13"/>
        <v>ESCOLA MUNICIPAL FRANCISCO OLIVEIRA5º ano</v>
      </c>
      <c r="T418" s="52" t="s">
        <v>161</v>
      </c>
      <c r="U418" s="19" t="s">
        <v>217</v>
      </c>
      <c r="V418" s="54" t="s">
        <v>107</v>
      </c>
      <c r="W418" s="13" t="s">
        <v>385</v>
      </c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 t="s">
        <v>385</v>
      </c>
      <c r="AJ418" s="13"/>
    </row>
    <row r="419" spans="1:36" thickBot="1" x14ac:dyDescent="0.3">
      <c r="A419" s="13"/>
      <c r="B419" s="13"/>
      <c r="C419" s="13"/>
      <c r="D419"/>
      <c r="E419" s="13"/>
      <c r="F419" s="14"/>
      <c r="G419"/>
      <c r="H419"/>
      <c r="I419" s="13" t="s">
        <v>385</v>
      </c>
      <c r="J419" s="26" t="str">
        <f>IF(K419&lt;&gt;"",COUNTIF($K$5:K419,K419)&amp;"-"&amp;K419,"")</f>
        <v/>
      </c>
      <c r="K419" s="21"/>
      <c r="L419" s="21"/>
      <c r="M419" s="13" t="s">
        <v>385</v>
      </c>
      <c r="N419" s="26" t="str">
        <f>IF(O419&lt;&gt;"",COUNTIF($O$5:O419,O419)&amp;"-"&amp;O419,"")</f>
        <v/>
      </c>
      <c r="O419" s="21"/>
      <c r="P419" s="21"/>
      <c r="Q419" s="13"/>
      <c r="R419" s="22" t="str">
        <f>IF(T419&lt;&gt;"",COUNTIF($S$5:S419,S419)&amp;"-"&amp;S419,"")</f>
        <v>2-ESC MUL LUIS RAMOS DOS SANTOS5º ano</v>
      </c>
      <c r="S419" s="22" t="str">
        <f t="shared" si="13"/>
        <v>ESC MUL LUIS RAMOS DOS SANTOS5º ano</v>
      </c>
      <c r="T419" s="52" t="s">
        <v>550</v>
      </c>
      <c r="U419" s="19" t="s">
        <v>217</v>
      </c>
      <c r="V419" s="54" t="s">
        <v>100</v>
      </c>
      <c r="W419" s="13" t="s">
        <v>385</v>
      </c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 t="s">
        <v>385</v>
      </c>
      <c r="AJ419" s="13"/>
    </row>
    <row r="420" spans="1:36" ht="27" thickBot="1" x14ac:dyDescent="0.3">
      <c r="A420" s="13"/>
      <c r="B420" s="13"/>
      <c r="C420" s="13"/>
      <c r="D420"/>
      <c r="E420" s="13"/>
      <c r="F420" s="14"/>
      <c r="G420"/>
      <c r="H420"/>
      <c r="I420" s="13" t="s">
        <v>385</v>
      </c>
      <c r="J420" s="26" t="str">
        <f>IF(K420&lt;&gt;"",COUNTIF($K$5:K420,K420)&amp;"-"&amp;K420,"")</f>
        <v/>
      </c>
      <c r="K420" s="21"/>
      <c r="L420" s="21"/>
      <c r="M420" s="13" t="s">
        <v>385</v>
      </c>
      <c r="N420" s="26" t="str">
        <f>IF(O420&lt;&gt;"",COUNTIF($O$5:O420,O420)&amp;"-"&amp;O420,"")</f>
        <v/>
      </c>
      <c r="O420" s="21"/>
      <c r="P420" s="21"/>
      <c r="Q420" s="13"/>
      <c r="R420" s="22" t="str">
        <f>IF(T420&lt;&gt;"",COUNTIF($S$5:S420,S420)&amp;"-"&amp;S420,"")</f>
        <v>2-ESCOLA MUNICIPAL BRICIO LUAN QUEIROZ DIVINO5º ano</v>
      </c>
      <c r="S420" s="22" t="str">
        <f t="shared" si="13"/>
        <v>ESCOLA MUNICIPAL BRICIO LUAN QUEIROZ DIVINO5º ano</v>
      </c>
      <c r="T420" s="52" t="s">
        <v>285</v>
      </c>
      <c r="U420" s="19" t="s">
        <v>217</v>
      </c>
      <c r="V420" s="54" t="s">
        <v>124</v>
      </c>
      <c r="W420" s="13" t="s">
        <v>385</v>
      </c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 t="s">
        <v>385</v>
      </c>
      <c r="AJ420" s="13"/>
    </row>
    <row r="421" spans="1:36" thickBot="1" x14ac:dyDescent="0.3">
      <c r="A421" s="13"/>
      <c r="B421" s="13"/>
      <c r="C421" s="13"/>
      <c r="D421"/>
      <c r="E421" s="13"/>
      <c r="F421" s="14"/>
      <c r="G421"/>
      <c r="H421"/>
      <c r="I421" s="13" t="s">
        <v>385</v>
      </c>
      <c r="J421" s="26" t="str">
        <f>IF(K421&lt;&gt;"",COUNTIF($K$5:K421,K421)&amp;"-"&amp;K421,"")</f>
        <v/>
      </c>
      <c r="K421" s="21"/>
      <c r="L421" s="21"/>
      <c r="M421" s="13" t="s">
        <v>385</v>
      </c>
      <c r="N421" s="26" t="str">
        <f>IF(O421&lt;&gt;"",COUNTIF($O$5:O421,O421)&amp;"-"&amp;O421,"")</f>
        <v/>
      </c>
      <c r="O421" s="21"/>
      <c r="P421" s="21"/>
      <c r="Q421" s="13"/>
      <c r="R421" s="22" t="str">
        <f>IF(T421&lt;&gt;"",COUNTIF($S$5:S421,S421)&amp;"-"&amp;S421,"")</f>
        <v>1-ESC MUL SAO TOMAS DE AQUINO5º ano</v>
      </c>
      <c r="S421" s="22" t="str">
        <f t="shared" si="13"/>
        <v>ESC MUL SAO TOMAS DE AQUINO5º ano</v>
      </c>
      <c r="T421" s="52" t="s">
        <v>206</v>
      </c>
      <c r="U421" s="19" t="s">
        <v>217</v>
      </c>
      <c r="V421" s="54" t="s">
        <v>562</v>
      </c>
      <c r="W421" s="13" t="s">
        <v>385</v>
      </c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 t="s">
        <v>385</v>
      </c>
      <c r="AJ421" s="13"/>
    </row>
    <row r="422" spans="1:36" thickBot="1" x14ac:dyDescent="0.3">
      <c r="A422" s="13"/>
      <c r="B422" s="13"/>
      <c r="C422" s="13"/>
      <c r="D422"/>
      <c r="E422" s="13"/>
      <c r="F422" s="14"/>
      <c r="G422"/>
      <c r="H422"/>
      <c r="I422" s="13" t="s">
        <v>385</v>
      </c>
      <c r="J422" s="26" t="str">
        <f>IF(K422&lt;&gt;"",COUNTIF($K$5:K422,K422)&amp;"-"&amp;K422,"")</f>
        <v/>
      </c>
      <c r="K422" s="21"/>
      <c r="L422" s="21"/>
      <c r="M422" s="13" t="s">
        <v>385</v>
      </c>
      <c r="N422" s="26" t="str">
        <f>IF(O422&lt;&gt;"",COUNTIF($O$5:O422,O422)&amp;"-"&amp;O422,"")</f>
        <v/>
      </c>
      <c r="O422" s="21"/>
      <c r="P422" s="21"/>
      <c r="Q422" s="13"/>
      <c r="R422" s="22" t="str">
        <f>IF(T422&lt;&gt;"",COUNTIF($S$5:S422,S422)&amp;"-"&amp;S422,"")</f>
        <v>2-ESCOLA MUNICIPAL OTACILIO CARDOSO5º ano</v>
      </c>
      <c r="S422" s="22" t="str">
        <f t="shared" si="13"/>
        <v>ESCOLA MUNICIPAL OTACILIO CARDOSO5º ano</v>
      </c>
      <c r="T422" s="52" t="s">
        <v>164</v>
      </c>
      <c r="U422" s="19" t="s">
        <v>217</v>
      </c>
      <c r="V422" s="54" t="s">
        <v>130</v>
      </c>
      <c r="W422" s="13" t="s">
        <v>385</v>
      </c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 t="s">
        <v>385</v>
      </c>
      <c r="AJ422" s="13"/>
    </row>
    <row r="423" spans="1:36" ht="27" thickBot="1" x14ac:dyDescent="0.3">
      <c r="A423" s="13"/>
      <c r="B423" s="13"/>
      <c r="C423" s="13"/>
      <c r="D423"/>
      <c r="E423" s="13"/>
      <c r="F423" s="14"/>
      <c r="G423"/>
      <c r="H423"/>
      <c r="I423" s="13" t="s">
        <v>385</v>
      </c>
      <c r="J423" s="26" t="str">
        <f>IF(K423&lt;&gt;"",COUNTIF($K$5:K423,K423)&amp;"-"&amp;K423,"")</f>
        <v/>
      </c>
      <c r="K423" s="21"/>
      <c r="L423" s="21"/>
      <c r="M423" s="13" t="s">
        <v>385</v>
      </c>
      <c r="N423" s="26" t="str">
        <f>IF(O423&lt;&gt;"",COUNTIF($O$5:O423,O423)&amp;"-"&amp;O423,"")</f>
        <v/>
      </c>
      <c r="O423" s="21"/>
      <c r="P423" s="21"/>
      <c r="Q423" s="13"/>
      <c r="R423" s="22" t="str">
        <f>IF(T423&lt;&gt;"",COUNTIF($S$5:S423,S423)&amp;"-"&amp;S423,"")</f>
        <v>2-ESCOLA MUNICIPAL DOM CORNELIO CHIZZINI5º ano</v>
      </c>
      <c r="S423" s="22" t="str">
        <f t="shared" si="13"/>
        <v>ESCOLA MUNICIPAL DOM CORNELIO CHIZZINI5º ano</v>
      </c>
      <c r="T423" s="52" t="s">
        <v>159</v>
      </c>
      <c r="U423" s="19" t="s">
        <v>217</v>
      </c>
      <c r="V423" s="54" t="s">
        <v>100</v>
      </c>
      <c r="W423" s="13" t="s">
        <v>385</v>
      </c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 t="s">
        <v>385</v>
      </c>
      <c r="AJ423" s="13"/>
    </row>
    <row r="424" spans="1:36" thickBot="1" x14ac:dyDescent="0.3">
      <c r="A424" s="13"/>
      <c r="B424" s="13"/>
      <c r="C424" s="13"/>
      <c r="D424"/>
      <c r="E424" s="13"/>
      <c r="F424" s="14"/>
      <c r="G424"/>
      <c r="H424"/>
      <c r="I424" s="13" t="s">
        <v>385</v>
      </c>
      <c r="J424" s="26" t="str">
        <f>IF(K424&lt;&gt;"",COUNTIF($K$5:K424,K424)&amp;"-"&amp;K424,"")</f>
        <v/>
      </c>
      <c r="K424" s="21"/>
      <c r="L424" s="21"/>
      <c r="M424" s="13" t="s">
        <v>385</v>
      </c>
      <c r="N424" s="26" t="str">
        <f>IF(O424&lt;&gt;"",COUNTIF($O$5:O424,O424)&amp;"-"&amp;O424,"")</f>
        <v/>
      </c>
      <c r="O424" s="21"/>
      <c r="P424" s="21"/>
      <c r="Q424" s="13"/>
      <c r="R424" s="22" t="str">
        <f>IF(T424&lt;&gt;"",COUNTIF($S$5:S424,S424)&amp;"-"&amp;S424,"")</f>
        <v>1-ESCOLA MUNICIPAL DEGRAUS DO SABER5º ano</v>
      </c>
      <c r="S424" s="22" t="str">
        <f t="shared" si="13"/>
        <v>ESCOLA MUNICIPAL DEGRAUS DO SABER5º ano</v>
      </c>
      <c r="T424" s="52" t="s">
        <v>358</v>
      </c>
      <c r="U424" s="19" t="s">
        <v>217</v>
      </c>
      <c r="V424" s="54" t="s">
        <v>359</v>
      </c>
      <c r="W424" s="13" t="s">
        <v>385</v>
      </c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 t="s">
        <v>385</v>
      </c>
      <c r="AJ424" s="13"/>
    </row>
    <row r="425" spans="1:36" thickBot="1" x14ac:dyDescent="0.3">
      <c r="A425" s="13"/>
      <c r="B425" s="13"/>
      <c r="C425" s="13"/>
      <c r="D425"/>
      <c r="E425" s="13"/>
      <c r="F425" s="14"/>
      <c r="G425"/>
      <c r="H425"/>
      <c r="I425" s="13" t="s">
        <v>385</v>
      </c>
      <c r="J425" s="26" t="str">
        <f>IF(K425&lt;&gt;"",COUNTIF($K$5:K425,K425)&amp;"-"&amp;K425,"")</f>
        <v/>
      </c>
      <c r="K425" s="21"/>
      <c r="L425" s="21"/>
      <c r="M425" s="13" t="s">
        <v>385</v>
      </c>
      <c r="N425" s="26" t="str">
        <f>IF(O425&lt;&gt;"",COUNTIF($O$5:O425,O425)&amp;"-"&amp;O425,"")</f>
        <v/>
      </c>
      <c r="O425" s="21"/>
      <c r="P425" s="21"/>
      <c r="Q425" s="13"/>
      <c r="R425" s="22" t="str">
        <f>IF(T425&lt;&gt;"",COUNTIF($S$5:S425,S425)&amp;"-"&amp;S425,"")</f>
        <v>2-ESCOLA MUNICIPAL DEGRAUS DO SABER5º ano</v>
      </c>
      <c r="S425" s="22" t="str">
        <f t="shared" si="13"/>
        <v>ESCOLA MUNICIPAL DEGRAUS DO SABER5º ano</v>
      </c>
      <c r="T425" s="52" t="s">
        <v>358</v>
      </c>
      <c r="U425" s="19" t="s">
        <v>217</v>
      </c>
      <c r="V425" s="54" t="s">
        <v>563</v>
      </c>
      <c r="W425" s="13" t="s">
        <v>385</v>
      </c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 t="s">
        <v>385</v>
      </c>
      <c r="AJ425" s="13"/>
    </row>
    <row r="426" spans="1:36" thickBot="1" x14ac:dyDescent="0.3">
      <c r="A426" s="13"/>
      <c r="B426" s="13"/>
      <c r="C426" s="13"/>
      <c r="D426"/>
      <c r="E426" s="13"/>
      <c r="F426" s="14"/>
      <c r="G426"/>
      <c r="H426"/>
      <c r="I426" s="13" t="s">
        <v>385</v>
      </c>
      <c r="J426" s="26" t="str">
        <f>IF(K426&lt;&gt;"",COUNTIF($K$5:K426,K426)&amp;"-"&amp;K426,"")</f>
        <v/>
      </c>
      <c r="K426" s="21"/>
      <c r="L426" s="21"/>
      <c r="M426" s="13" t="s">
        <v>385</v>
      </c>
      <c r="N426" s="26" t="str">
        <f>IF(O426&lt;&gt;"",COUNTIF($O$5:O426,O426)&amp;"-"&amp;O426,"")</f>
        <v/>
      </c>
      <c r="O426" s="21"/>
      <c r="P426" s="21"/>
      <c r="Q426" s="13"/>
      <c r="R426" s="22" t="str">
        <f>IF(T426&lt;&gt;"",COUNTIF($S$5:S426,S426)&amp;"-"&amp;S426,"")</f>
        <v>1-ESC MUL MACHADO DE ASSIS5º ano</v>
      </c>
      <c r="S426" s="22" t="str">
        <f t="shared" si="13"/>
        <v>ESC MUL MACHADO DE ASSIS5º ano</v>
      </c>
      <c r="T426" s="52" t="s">
        <v>298</v>
      </c>
      <c r="U426" s="19" t="s">
        <v>217</v>
      </c>
      <c r="V426" s="54" t="s">
        <v>87</v>
      </c>
      <c r="W426" s="13" t="s">
        <v>385</v>
      </c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 t="s">
        <v>385</v>
      </c>
      <c r="AJ426" s="13"/>
    </row>
    <row r="427" spans="1:36" thickBot="1" x14ac:dyDescent="0.3">
      <c r="A427" s="13"/>
      <c r="B427" s="13"/>
      <c r="C427" s="13"/>
      <c r="D427"/>
      <c r="E427" s="13"/>
      <c r="F427" s="14"/>
      <c r="G427"/>
      <c r="H427"/>
      <c r="I427" s="13" t="s">
        <v>385</v>
      </c>
      <c r="J427" s="26" t="str">
        <f>IF(K427&lt;&gt;"",COUNTIF($K$5:K427,K427)&amp;"-"&amp;K427,"")</f>
        <v/>
      </c>
      <c r="K427" s="21"/>
      <c r="L427" s="21"/>
      <c r="M427" s="13" t="s">
        <v>385</v>
      </c>
      <c r="N427" s="26" t="str">
        <f>IF(O427&lt;&gt;"",COUNTIF($O$5:O427,O427)&amp;"-"&amp;O427,"")</f>
        <v/>
      </c>
      <c r="O427" s="21"/>
      <c r="P427" s="21"/>
      <c r="Q427" s="13"/>
      <c r="R427" s="22" t="str">
        <f>IF(T427&lt;&gt;"",COUNTIF($S$5:S427,S427)&amp;"-"&amp;S427,"")</f>
        <v>2-ESCOLA MUNICIPAL PEQUENO PRINCIPE5º ano</v>
      </c>
      <c r="S427" s="22" t="str">
        <f t="shared" si="13"/>
        <v>ESCOLA MUNICIPAL PEQUENO PRINCIPE5º ano</v>
      </c>
      <c r="T427" s="52" t="s">
        <v>178</v>
      </c>
      <c r="U427" s="19" t="s">
        <v>217</v>
      </c>
      <c r="V427" s="54" t="s">
        <v>188</v>
      </c>
      <c r="W427" s="13" t="s">
        <v>385</v>
      </c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 t="s">
        <v>385</v>
      </c>
      <c r="AJ427" s="13"/>
    </row>
    <row r="428" spans="1:36" thickBot="1" x14ac:dyDescent="0.3">
      <c r="A428" s="13"/>
      <c r="B428" s="13"/>
      <c r="C428" s="13"/>
      <c r="D428"/>
      <c r="E428" s="13"/>
      <c r="F428" s="14"/>
      <c r="G428"/>
      <c r="H428"/>
      <c r="I428" s="13" t="s">
        <v>385</v>
      </c>
      <c r="J428" s="26" t="str">
        <f>IF(K428&lt;&gt;"",COUNTIF($K$5:K428,K428)&amp;"-"&amp;K428,"")</f>
        <v/>
      </c>
      <c r="K428" s="21"/>
      <c r="L428" s="21"/>
      <c r="M428" s="13" t="s">
        <v>385</v>
      </c>
      <c r="N428" s="26" t="str">
        <f>IF(O428&lt;&gt;"",COUNTIF($O$5:O428,O428)&amp;"-"&amp;O428,"")</f>
        <v/>
      </c>
      <c r="O428" s="21"/>
      <c r="P428" s="21"/>
      <c r="Q428" s="13"/>
      <c r="R428" s="22" t="str">
        <f>IF(T428&lt;&gt;"",COUNTIF($S$5:S428,S428)&amp;"-"&amp;S428,"")</f>
        <v>2-ESCOLA MUL CIRILO RIBEIRO SILVA5º ano</v>
      </c>
      <c r="S428" s="22" t="str">
        <f t="shared" si="13"/>
        <v>ESCOLA MUL CIRILO RIBEIRO SILVA5º ano</v>
      </c>
      <c r="T428" s="52" t="s">
        <v>101</v>
      </c>
      <c r="U428" s="19" t="s">
        <v>217</v>
      </c>
      <c r="V428" s="54" t="s">
        <v>103</v>
      </c>
      <c r="W428" s="13" t="s">
        <v>385</v>
      </c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 t="s">
        <v>385</v>
      </c>
      <c r="AJ428" s="13"/>
    </row>
    <row r="429" spans="1:36" ht="27" thickBot="1" x14ac:dyDescent="0.3">
      <c r="A429" s="13"/>
      <c r="B429" s="13"/>
      <c r="C429" s="13"/>
      <c r="D429"/>
      <c r="E429" s="13"/>
      <c r="F429" s="14"/>
      <c r="G429"/>
      <c r="H429"/>
      <c r="I429" s="13" t="s">
        <v>385</v>
      </c>
      <c r="J429" s="26" t="str">
        <f>IF(K429&lt;&gt;"",COUNTIF($K$5:K429,K429)&amp;"-"&amp;K429,"")</f>
        <v/>
      </c>
      <c r="K429" s="21"/>
      <c r="L429" s="21"/>
      <c r="M429" s="13" t="s">
        <v>385</v>
      </c>
      <c r="N429" s="26" t="str">
        <f>IF(O429&lt;&gt;"",COUNTIF($O$5:O429,O429)&amp;"-"&amp;O429,"")</f>
        <v/>
      </c>
      <c r="O429" s="21"/>
      <c r="P429" s="21"/>
      <c r="Q429" s="13"/>
      <c r="R429" s="22" t="str">
        <f>IF(T429&lt;&gt;"",COUNTIF($S$5:S429,S429)&amp;"-"&amp;S429,"")</f>
        <v>1-ESCOLA MUNICIPAL JOAO FRANCISCO DA COSTA5º ano</v>
      </c>
      <c r="S429" s="22" t="str">
        <f t="shared" si="13"/>
        <v>ESCOLA MUNICIPAL JOAO FRANCISCO DA COSTA5º ano</v>
      </c>
      <c r="T429" s="52" t="s">
        <v>228</v>
      </c>
      <c r="U429" s="19" t="s">
        <v>217</v>
      </c>
      <c r="V429" s="54" t="s">
        <v>87</v>
      </c>
      <c r="W429" s="13" t="s">
        <v>385</v>
      </c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 t="s">
        <v>385</v>
      </c>
      <c r="AJ429" s="13"/>
    </row>
    <row r="430" spans="1:36" thickBot="1" x14ac:dyDescent="0.3">
      <c r="A430" s="13"/>
      <c r="B430" s="13"/>
      <c r="C430" s="13"/>
      <c r="D430"/>
      <c r="E430" s="13"/>
      <c r="F430" s="14"/>
      <c r="G430"/>
      <c r="H430"/>
      <c r="I430" s="13" t="s">
        <v>385</v>
      </c>
      <c r="J430" s="26" t="str">
        <f>IF(K430&lt;&gt;"",COUNTIF($K$5:K430,K430)&amp;"-"&amp;K430,"")</f>
        <v/>
      </c>
      <c r="K430" s="21"/>
      <c r="L430" s="21"/>
      <c r="M430" s="13" t="s">
        <v>385</v>
      </c>
      <c r="N430" s="26" t="str">
        <f>IF(O430&lt;&gt;"",COUNTIF($O$5:O430,O430)&amp;"-"&amp;O430,"")</f>
        <v/>
      </c>
      <c r="O430" s="21"/>
      <c r="P430" s="21"/>
      <c r="Q430" s="13"/>
      <c r="R430" s="22" t="str">
        <f>IF(T430&lt;&gt;"",COUNTIF($S$5:S430,S430)&amp;"-"&amp;S430,"")</f>
        <v>3-ESCOLA MUNICIPAL DEGRAUS DO SABER5º ano</v>
      </c>
      <c r="S430" s="22" t="str">
        <f t="shared" si="13"/>
        <v>ESCOLA MUNICIPAL DEGRAUS DO SABER5º ano</v>
      </c>
      <c r="T430" s="52" t="s">
        <v>358</v>
      </c>
      <c r="U430" s="19" t="s">
        <v>217</v>
      </c>
      <c r="V430" s="54" t="s">
        <v>87</v>
      </c>
      <c r="W430" s="13" t="s">
        <v>385</v>
      </c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 t="s">
        <v>385</v>
      </c>
      <c r="AJ430" s="13"/>
    </row>
    <row r="431" spans="1:36" ht="27" thickBot="1" x14ac:dyDescent="0.3">
      <c r="A431" s="13"/>
      <c r="B431" s="13"/>
      <c r="C431" s="13"/>
      <c r="D431"/>
      <c r="E431" s="13"/>
      <c r="F431" s="14"/>
      <c r="G431"/>
      <c r="H431"/>
      <c r="I431" s="13" t="s">
        <v>385</v>
      </c>
      <c r="J431" s="26" t="str">
        <f>IF(K431&lt;&gt;"",COUNTIF($K$5:K431,K431)&amp;"-"&amp;K431,"")</f>
        <v/>
      </c>
      <c r="K431" s="21"/>
      <c r="L431" s="21"/>
      <c r="M431" s="13" t="s">
        <v>385</v>
      </c>
      <c r="N431" s="26" t="str">
        <f>IF(O431&lt;&gt;"",COUNTIF($O$5:O431,O431)&amp;"-"&amp;O431,"")</f>
        <v/>
      </c>
      <c r="O431" s="21"/>
      <c r="P431" s="21"/>
      <c r="Q431" s="13"/>
      <c r="R431" s="22" t="str">
        <f>IF(T431&lt;&gt;"",COUNTIF($S$5:S431,S431)&amp;"-"&amp;S431,"")</f>
        <v>1-ESCOLA MUNICIPAL JOAQUIM AIRES FRANCA5º ano</v>
      </c>
      <c r="S431" s="22" t="str">
        <f t="shared" si="13"/>
        <v>ESCOLA MUNICIPAL JOAQUIM AIRES FRANCA5º ano</v>
      </c>
      <c r="T431" s="52" t="s">
        <v>564</v>
      </c>
      <c r="U431" s="19" t="s">
        <v>217</v>
      </c>
      <c r="V431" s="54" t="s">
        <v>87</v>
      </c>
      <c r="W431" s="13" t="s">
        <v>385</v>
      </c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 t="s">
        <v>385</v>
      </c>
      <c r="AJ431" s="13"/>
    </row>
    <row r="432" spans="1:36" thickBot="1" x14ac:dyDescent="0.3">
      <c r="A432" s="13"/>
      <c r="B432" s="13"/>
      <c r="C432" s="13"/>
      <c r="D432"/>
      <c r="E432" s="13"/>
      <c r="F432" s="14"/>
      <c r="G432"/>
      <c r="H432"/>
      <c r="I432" s="13" t="s">
        <v>385</v>
      </c>
      <c r="J432" s="26" t="str">
        <f>IF(K432&lt;&gt;"",COUNTIF($K$5:K432,K432)&amp;"-"&amp;K432,"")</f>
        <v/>
      </c>
      <c r="K432" s="21"/>
      <c r="L432" s="21"/>
      <c r="M432" s="13" t="s">
        <v>385</v>
      </c>
      <c r="N432" s="26" t="str">
        <f>IF(O432&lt;&gt;"",COUNTIF($O$5:O432,O432)&amp;"-"&amp;O432,"")</f>
        <v/>
      </c>
      <c r="O432" s="21"/>
      <c r="P432" s="21"/>
      <c r="Q432" s="13"/>
      <c r="R432" s="22" t="str">
        <f>IF(T432&lt;&gt;"",COUNTIF($S$5:S432,S432)&amp;"-"&amp;S432,"")</f>
        <v>1-ESCOLA MUNICIPAL RUI SILVA5º ano</v>
      </c>
      <c r="S432" s="22" t="str">
        <f t="shared" si="13"/>
        <v>ESCOLA MUNICIPAL RUI SILVA5º ano</v>
      </c>
      <c r="T432" s="52" t="s">
        <v>459</v>
      </c>
      <c r="U432" s="19" t="s">
        <v>217</v>
      </c>
      <c r="V432" s="55" t="s">
        <v>565</v>
      </c>
      <c r="W432" s="13" t="s">
        <v>385</v>
      </c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 t="s">
        <v>385</v>
      </c>
      <c r="AJ432" s="13"/>
    </row>
    <row r="433" spans="1:36" thickBot="1" x14ac:dyDescent="0.3">
      <c r="A433" s="13"/>
      <c r="B433" s="13"/>
      <c r="C433" s="13"/>
      <c r="D433"/>
      <c r="E433" s="13"/>
      <c r="F433" s="14"/>
      <c r="G433"/>
      <c r="H433"/>
      <c r="I433" s="13" t="s">
        <v>385</v>
      </c>
      <c r="J433" s="26" t="str">
        <f>IF(K433&lt;&gt;"",COUNTIF($K$5:K433,K433)&amp;"-"&amp;K433,"")</f>
        <v/>
      </c>
      <c r="K433" s="21"/>
      <c r="L433" s="21"/>
      <c r="M433" s="13" t="s">
        <v>385</v>
      </c>
      <c r="N433" s="26" t="str">
        <f>IF(O433&lt;&gt;"",COUNTIF($O$5:O433,O433)&amp;"-"&amp;O433,"")</f>
        <v/>
      </c>
      <c r="O433" s="21"/>
      <c r="P433" s="21"/>
      <c r="Q433" s="13"/>
      <c r="R433" s="22" t="str">
        <f>IF(T433&lt;&gt;"",COUNTIF($S$5:S433,S433)&amp;"-"&amp;S433,"")</f>
        <v>1-ESCOLA MUNICIPAL TRANSBICO5º ano</v>
      </c>
      <c r="S433" s="22" t="str">
        <f t="shared" si="13"/>
        <v>ESCOLA MUNICIPAL TRANSBICO5º ano</v>
      </c>
      <c r="T433" s="52" t="s">
        <v>566</v>
      </c>
      <c r="U433" s="19" t="s">
        <v>217</v>
      </c>
      <c r="V433" s="54" t="s">
        <v>567</v>
      </c>
      <c r="W433" s="13" t="s">
        <v>385</v>
      </c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 t="s">
        <v>385</v>
      </c>
      <c r="AJ433" s="13"/>
    </row>
    <row r="434" spans="1:36" ht="27" thickBot="1" x14ac:dyDescent="0.3">
      <c r="A434" s="13"/>
      <c r="B434" s="13"/>
      <c r="C434" s="13"/>
      <c r="D434"/>
      <c r="E434" s="13"/>
      <c r="F434" s="14"/>
      <c r="G434"/>
      <c r="H434"/>
      <c r="I434" s="13" t="s">
        <v>385</v>
      </c>
      <c r="J434" s="26" t="str">
        <f>IF(K434&lt;&gt;"",COUNTIF($K$5:K434,K434)&amp;"-"&amp;K434,"")</f>
        <v/>
      </c>
      <c r="K434" s="21"/>
      <c r="L434" s="21"/>
      <c r="M434" s="13" t="s">
        <v>385</v>
      </c>
      <c r="N434" s="26" t="str">
        <f>IF(O434&lt;&gt;"",COUNTIF($O$5:O434,O434)&amp;"-"&amp;O434,"")</f>
        <v/>
      </c>
      <c r="O434" s="21"/>
      <c r="P434" s="21"/>
      <c r="Q434" s="13"/>
      <c r="R434" s="22" t="str">
        <f>IF(T434&lt;&gt;"",COUNTIF($S$5:S434,S434)&amp;"-"&amp;S434,"")</f>
        <v>1-ESCOLA MUNICIPAL ALDENORA MENDES MASCARENHAS5º ano</v>
      </c>
      <c r="S434" s="22" t="str">
        <f t="shared" si="13"/>
        <v>ESCOLA MUNICIPAL ALDENORA MENDES MASCARENHAS5º ano</v>
      </c>
      <c r="T434" s="52" t="s">
        <v>284</v>
      </c>
      <c r="U434" s="19" t="s">
        <v>217</v>
      </c>
      <c r="V434" s="54" t="s">
        <v>339</v>
      </c>
      <c r="W434" s="13" t="s">
        <v>385</v>
      </c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 t="s">
        <v>385</v>
      </c>
      <c r="AJ434" s="13"/>
    </row>
    <row r="435" spans="1:36" thickBot="1" x14ac:dyDescent="0.3">
      <c r="A435" s="13"/>
      <c r="B435" s="13"/>
      <c r="C435" s="13"/>
      <c r="D435"/>
      <c r="E435" s="13"/>
      <c r="F435" s="14"/>
      <c r="G435"/>
      <c r="H435"/>
      <c r="I435" s="13" t="s">
        <v>385</v>
      </c>
      <c r="J435" s="26" t="str">
        <f>IF(K435&lt;&gt;"",COUNTIF($K$5:K435,K435)&amp;"-"&amp;K435,"")</f>
        <v/>
      </c>
      <c r="K435" s="21"/>
      <c r="L435" s="21"/>
      <c r="M435" s="13" t="s">
        <v>385</v>
      </c>
      <c r="N435" s="26" t="str">
        <f>IF(O435&lt;&gt;"",COUNTIF($O$5:O435,O435)&amp;"-"&amp;O435,"")</f>
        <v/>
      </c>
      <c r="O435" s="21"/>
      <c r="P435" s="21"/>
      <c r="Q435" s="13"/>
      <c r="R435" s="22" t="str">
        <f>IF(T435&lt;&gt;"",COUNTIF($S$5:S435,S435)&amp;"-"&amp;S435,"")</f>
        <v>1-ESC MUL 21 DE ABRIL5º ano</v>
      </c>
      <c r="S435" s="22" t="str">
        <f t="shared" si="13"/>
        <v>ESC MUL 21 DE ABRIL5º ano</v>
      </c>
      <c r="T435" s="52" t="s">
        <v>367</v>
      </c>
      <c r="U435" s="19" t="s">
        <v>217</v>
      </c>
      <c r="V435" s="54">
        <v>0.20833333300000001</v>
      </c>
      <c r="W435" s="13" t="s">
        <v>385</v>
      </c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 t="s">
        <v>385</v>
      </c>
      <c r="AJ435" s="13"/>
    </row>
    <row r="436" spans="1:36" thickBot="1" x14ac:dyDescent="0.3">
      <c r="A436" s="13"/>
      <c r="B436" s="13"/>
      <c r="C436" s="13"/>
      <c r="D436"/>
      <c r="E436" s="13"/>
      <c r="F436" s="14"/>
      <c r="G436"/>
      <c r="H436"/>
      <c r="I436" s="13" t="s">
        <v>385</v>
      </c>
      <c r="J436" s="26" t="str">
        <f>IF(K436&lt;&gt;"",COUNTIF($K$5:K436,K436)&amp;"-"&amp;K436,"")</f>
        <v/>
      </c>
      <c r="K436" s="21"/>
      <c r="L436" s="21"/>
      <c r="M436" s="13" t="s">
        <v>385</v>
      </c>
      <c r="N436" s="26" t="str">
        <f>IF(O436&lt;&gt;"",COUNTIF($O$5:O436,O436)&amp;"-"&amp;O436,"")</f>
        <v/>
      </c>
      <c r="O436" s="21"/>
      <c r="P436" s="21"/>
      <c r="Q436" s="13"/>
      <c r="R436" s="22" t="str">
        <f>IF(T436&lt;&gt;"",COUNTIF($S$5:S436,S436)&amp;"-"&amp;S436,"")</f>
        <v>2-ESC MUL 21 DE ABRIL5º ano</v>
      </c>
      <c r="S436" s="22" t="str">
        <f t="shared" si="13"/>
        <v>ESC MUL 21 DE ABRIL5º ano</v>
      </c>
      <c r="T436" s="52" t="s">
        <v>367</v>
      </c>
      <c r="U436" s="19" t="s">
        <v>217</v>
      </c>
      <c r="V436" s="54" t="s">
        <v>568</v>
      </c>
      <c r="W436" s="13" t="s">
        <v>385</v>
      </c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 t="s">
        <v>385</v>
      </c>
      <c r="AJ436" s="13"/>
    </row>
    <row r="437" spans="1:36" thickBot="1" x14ac:dyDescent="0.3">
      <c r="A437" s="13"/>
      <c r="B437" s="13"/>
      <c r="C437" s="13"/>
      <c r="D437"/>
      <c r="E437" s="13"/>
      <c r="F437" s="14"/>
      <c r="G437"/>
      <c r="H437"/>
      <c r="I437" s="13" t="s">
        <v>385</v>
      </c>
      <c r="J437" s="26" t="str">
        <f>IF(K437&lt;&gt;"",COUNTIF($K$5:K437,K437)&amp;"-"&amp;K437,"")</f>
        <v/>
      </c>
      <c r="K437" s="21"/>
      <c r="L437" s="21"/>
      <c r="M437" s="13" t="s">
        <v>385</v>
      </c>
      <c r="N437" s="26" t="str">
        <f>IF(O437&lt;&gt;"",COUNTIF($O$5:O437,O437)&amp;"-"&amp;O437,"")</f>
        <v/>
      </c>
      <c r="O437" s="21"/>
      <c r="P437" s="21"/>
      <c r="Q437" s="13"/>
      <c r="R437" s="22" t="str">
        <f>IF(T437&lt;&gt;"",COUNTIF($S$5:S437,S437)&amp;"-"&amp;S437,"")</f>
        <v>1-ESC MUL STO ANTONIO5º ano</v>
      </c>
      <c r="S437" s="22" t="str">
        <f t="shared" si="13"/>
        <v>ESC MUL STO ANTONIO5º ano</v>
      </c>
      <c r="T437" s="52" t="s">
        <v>369</v>
      </c>
      <c r="U437" s="19" t="s">
        <v>217</v>
      </c>
      <c r="V437" s="54" t="s">
        <v>569</v>
      </c>
      <c r="W437" s="13" t="s">
        <v>385</v>
      </c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 t="s">
        <v>385</v>
      </c>
      <c r="AJ437" s="13"/>
    </row>
    <row r="438" spans="1:36" ht="27" thickBot="1" x14ac:dyDescent="0.3">
      <c r="A438" s="13"/>
      <c r="B438" s="13"/>
      <c r="C438" s="13"/>
      <c r="D438"/>
      <c r="E438" s="13"/>
      <c r="F438" s="14"/>
      <c r="G438"/>
      <c r="H438"/>
      <c r="I438" s="13" t="s">
        <v>385</v>
      </c>
      <c r="J438" s="26" t="str">
        <f>IF(K438&lt;&gt;"",COUNTIF($K$5:K438,K438)&amp;"-"&amp;K438,"")</f>
        <v/>
      </c>
      <c r="K438" s="21"/>
      <c r="L438" s="21"/>
      <c r="M438" s="13" t="s">
        <v>385</v>
      </c>
      <c r="N438" s="26" t="str">
        <f>IF(O438&lt;&gt;"",COUNTIF($O$5:O438,O438)&amp;"-"&amp;O438,"")</f>
        <v/>
      </c>
      <c r="O438" s="21"/>
      <c r="P438" s="21"/>
      <c r="Q438" s="13"/>
      <c r="R438" s="22" t="str">
        <f>IF(T438&lt;&gt;"",COUNTIF($S$5:S438,S438)&amp;"-"&amp;S438,"")</f>
        <v>2-ESCOLA MUNICIPAL MESTRE FRANCISCO RIBEIRO5º ano</v>
      </c>
      <c r="S438" s="22" t="str">
        <f t="shared" si="13"/>
        <v>ESCOLA MUNICIPAL MESTRE FRANCISCO RIBEIRO5º ano</v>
      </c>
      <c r="T438" s="52" t="s">
        <v>510</v>
      </c>
      <c r="U438" s="19" t="s">
        <v>217</v>
      </c>
      <c r="V438" s="55" t="s">
        <v>570</v>
      </c>
      <c r="W438" s="13" t="s">
        <v>385</v>
      </c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 t="s">
        <v>385</v>
      </c>
      <c r="AJ438" s="13"/>
    </row>
    <row r="439" spans="1:36" ht="27" thickBot="1" x14ac:dyDescent="0.3">
      <c r="A439" s="13"/>
      <c r="B439" s="13"/>
      <c r="C439" s="13"/>
      <c r="D439"/>
      <c r="E439" s="13"/>
      <c r="F439" s="14"/>
      <c r="G439"/>
      <c r="H439"/>
      <c r="I439" s="13" t="s">
        <v>385</v>
      </c>
      <c r="J439" s="26" t="str">
        <f>IF(K439&lt;&gt;"",COUNTIF($K$5:K439,K439)&amp;"-"&amp;K439,"")</f>
        <v/>
      </c>
      <c r="K439" s="21"/>
      <c r="L439" s="21"/>
      <c r="M439" s="13" t="s">
        <v>385</v>
      </c>
      <c r="N439" s="26" t="str">
        <f>IF(O439&lt;&gt;"",COUNTIF($O$5:O439,O439)&amp;"-"&amp;O439,"")</f>
        <v/>
      </c>
      <c r="O439" s="21"/>
      <c r="P439" s="21"/>
      <c r="Q439" s="13"/>
      <c r="R439" s="22" t="str">
        <f>IF(T439&lt;&gt;"",COUNTIF($S$5:S439,S439)&amp;"-"&amp;S439,"")</f>
        <v>2-ESCOLA MUNICIPAL PROFESSOR ANTONIO FARIAS5º ano</v>
      </c>
      <c r="S439" s="22" t="str">
        <f t="shared" si="13"/>
        <v>ESCOLA MUNICIPAL PROFESSOR ANTONIO FARIAS5º ano</v>
      </c>
      <c r="T439" s="52" t="s">
        <v>547</v>
      </c>
      <c r="U439" s="19" t="s">
        <v>217</v>
      </c>
      <c r="V439" s="54" t="s">
        <v>100</v>
      </c>
      <c r="W439" s="13" t="s">
        <v>385</v>
      </c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 t="s">
        <v>385</v>
      </c>
      <c r="AJ439" s="13"/>
    </row>
    <row r="440" spans="1:36" ht="27" thickBot="1" x14ac:dyDescent="0.3">
      <c r="A440" s="13"/>
      <c r="B440" s="13"/>
      <c r="C440" s="13"/>
      <c r="D440"/>
      <c r="E440" s="13"/>
      <c r="F440" s="14"/>
      <c r="G440"/>
      <c r="H440"/>
      <c r="I440" s="13" t="s">
        <v>385</v>
      </c>
      <c r="J440" s="26" t="str">
        <f>IF(K440&lt;&gt;"",COUNTIF($K$5:K440,K440)&amp;"-"&amp;K440,"")</f>
        <v/>
      </c>
      <c r="K440" s="21"/>
      <c r="L440" s="21"/>
      <c r="M440" s="13" t="s">
        <v>385</v>
      </c>
      <c r="N440" s="26" t="str">
        <f>IF(O440&lt;&gt;"",COUNTIF($O$5:O440,O440)&amp;"-"&amp;O440,"")</f>
        <v/>
      </c>
      <c r="O440" s="21"/>
      <c r="P440" s="21"/>
      <c r="Q440" s="13"/>
      <c r="R440" s="22" t="str">
        <f>IF(T440&lt;&gt;"",COUNTIF($S$5:S440,S440)&amp;"-"&amp;S440,"")</f>
        <v>1-ESCOLA MUNICIPAL HORACIO JOSE RODRIGUES5º ano</v>
      </c>
      <c r="S440" s="22" t="str">
        <f t="shared" si="13"/>
        <v>ESCOLA MUNICIPAL HORACIO JOSE RODRIGUES5º ano</v>
      </c>
      <c r="T440" s="52" t="s">
        <v>571</v>
      </c>
      <c r="U440" s="19" t="s">
        <v>217</v>
      </c>
      <c r="V440" s="54" t="s">
        <v>572</v>
      </c>
      <c r="W440" s="13" t="s">
        <v>385</v>
      </c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 t="s">
        <v>385</v>
      </c>
      <c r="AJ440" s="13"/>
    </row>
    <row r="441" spans="1:36" ht="27" thickBot="1" x14ac:dyDescent="0.3">
      <c r="A441" s="13"/>
      <c r="B441" s="13"/>
      <c r="C441" s="13"/>
      <c r="D441"/>
      <c r="E441" s="13"/>
      <c r="F441" s="14"/>
      <c r="G441"/>
      <c r="H441"/>
      <c r="I441" s="13" t="s">
        <v>385</v>
      </c>
      <c r="J441" s="26" t="str">
        <f>IF(K441&lt;&gt;"",COUNTIF($K$5:K441,K441)&amp;"-"&amp;K441,"")</f>
        <v/>
      </c>
      <c r="K441" s="21"/>
      <c r="L441" s="21"/>
      <c r="M441" s="13" t="s">
        <v>385</v>
      </c>
      <c r="N441" s="26" t="str">
        <f>IF(O441&lt;&gt;"",COUNTIF($O$5:O441,O441)&amp;"-"&amp;O441,"")</f>
        <v/>
      </c>
      <c r="O441" s="21"/>
      <c r="P441" s="21"/>
      <c r="Q441" s="13"/>
      <c r="R441" s="22" t="str">
        <f>IF(T441&lt;&gt;"",COUNTIF($S$5:S441,S441)&amp;"-"&amp;S441,"")</f>
        <v>1-ESCOLA MUNICIPAL NOSSA SENHORA DA CONSOLACAO5º ano</v>
      </c>
      <c r="S441" s="22" t="str">
        <f t="shared" si="13"/>
        <v>ESCOLA MUNICIPAL NOSSA SENHORA DA CONSOLACAO5º ano</v>
      </c>
      <c r="T441" s="52" t="s">
        <v>208</v>
      </c>
      <c r="U441" s="19" t="s">
        <v>217</v>
      </c>
      <c r="V441" s="54" t="s">
        <v>573</v>
      </c>
      <c r="W441" s="13" t="s">
        <v>385</v>
      </c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 t="s">
        <v>385</v>
      </c>
      <c r="AJ441" s="13"/>
    </row>
    <row r="442" spans="1:36" ht="27" thickBot="1" x14ac:dyDescent="0.3">
      <c r="A442" s="13"/>
      <c r="B442" s="13"/>
      <c r="C442" s="13"/>
      <c r="D442"/>
      <c r="E442" s="13"/>
      <c r="F442" s="14"/>
      <c r="G442"/>
      <c r="H442"/>
      <c r="I442" s="13" t="s">
        <v>385</v>
      </c>
      <c r="J442" s="26" t="str">
        <f>IF(K442&lt;&gt;"",COUNTIF($K$5:K442,K442)&amp;"-"&amp;K442,"")</f>
        <v/>
      </c>
      <c r="K442" s="21"/>
      <c r="L442" s="21"/>
      <c r="M442" s="13" t="s">
        <v>385</v>
      </c>
      <c r="N442" s="26" t="str">
        <f>IF(O442&lt;&gt;"",COUNTIF($O$5:O442,O442)&amp;"-"&amp;O442,"")</f>
        <v/>
      </c>
      <c r="O442" s="21"/>
      <c r="P442" s="21"/>
      <c r="Q442" s="13"/>
      <c r="R442" s="22" t="str">
        <f>IF(T442&lt;&gt;"",COUNTIF($S$5:S442,S442)&amp;"-"&amp;S442,"")</f>
        <v>3-ESCOLA MUNICIPAL MESTRE FRANCISCO RIBEIRO5º ano</v>
      </c>
      <c r="S442" s="22" t="str">
        <f t="shared" si="13"/>
        <v>ESCOLA MUNICIPAL MESTRE FRANCISCO RIBEIRO5º ano</v>
      </c>
      <c r="T442" s="52" t="s">
        <v>510</v>
      </c>
      <c r="U442" s="19" t="s">
        <v>217</v>
      </c>
      <c r="V442" s="55" t="s">
        <v>574</v>
      </c>
      <c r="W442" s="13" t="s">
        <v>385</v>
      </c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 t="s">
        <v>385</v>
      </c>
      <c r="AJ442" s="13"/>
    </row>
    <row r="443" spans="1:36" thickBot="1" x14ac:dyDescent="0.3">
      <c r="A443" s="13"/>
      <c r="B443" s="13"/>
      <c r="C443" s="13"/>
      <c r="D443"/>
      <c r="E443" s="13"/>
      <c r="F443" s="14"/>
      <c r="G443"/>
      <c r="H443"/>
      <c r="I443" s="13" t="s">
        <v>385</v>
      </c>
      <c r="J443" s="26" t="str">
        <f>IF(K443&lt;&gt;"",COUNTIF($K$5:K443,K443)&amp;"-"&amp;K443,"")</f>
        <v/>
      </c>
      <c r="K443" s="21"/>
      <c r="L443" s="21"/>
      <c r="M443" s="13" t="s">
        <v>385</v>
      </c>
      <c r="N443" s="26" t="str">
        <f>IF(O443&lt;&gt;"",COUNTIF($O$5:O443,O443)&amp;"-"&amp;O443,"")</f>
        <v/>
      </c>
      <c r="O443" s="21"/>
      <c r="P443" s="21"/>
      <c r="Q443" s="13"/>
      <c r="R443" s="22" t="str">
        <f>IF(T443&lt;&gt;"",COUNTIF($S$5:S443,S443)&amp;"-"&amp;S443,"")</f>
        <v>4-ESCOLA MUNICIPAL DEGRAUS DO SABER5º ano</v>
      </c>
      <c r="S443" s="22" t="str">
        <f t="shared" si="13"/>
        <v>ESCOLA MUNICIPAL DEGRAUS DO SABER5º ano</v>
      </c>
      <c r="T443" s="52" t="s">
        <v>358</v>
      </c>
      <c r="U443" s="19" t="s">
        <v>217</v>
      </c>
      <c r="V443" s="54" t="s">
        <v>87</v>
      </c>
      <c r="W443" s="13" t="s">
        <v>385</v>
      </c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 t="s">
        <v>385</v>
      </c>
      <c r="AJ443" s="13"/>
    </row>
    <row r="444" spans="1:36" ht="27" thickBot="1" x14ac:dyDescent="0.3">
      <c r="A444" s="13"/>
      <c r="B444" s="13"/>
      <c r="C444" s="13"/>
      <c r="D444"/>
      <c r="E444" s="13"/>
      <c r="F444" s="14"/>
      <c r="G444"/>
      <c r="H444"/>
      <c r="I444" s="13" t="s">
        <v>385</v>
      </c>
      <c r="J444" s="26" t="str">
        <f>IF(K444&lt;&gt;"",COUNTIF($K$5:K444,K444)&amp;"-"&amp;K444,"")</f>
        <v/>
      </c>
      <c r="K444" s="21"/>
      <c r="L444" s="21"/>
      <c r="M444" s="13" t="s">
        <v>385</v>
      </c>
      <c r="N444" s="26" t="str">
        <f>IF(O444&lt;&gt;"",COUNTIF($O$5:O444,O444)&amp;"-"&amp;O444,"")</f>
        <v/>
      </c>
      <c r="O444" s="21"/>
      <c r="P444" s="21"/>
      <c r="Q444" s="13"/>
      <c r="R444" s="22" t="str">
        <f>IF(T444&lt;&gt;"",COUNTIF($S$5:S444,S444)&amp;"-"&amp;S444,"")</f>
        <v>2-ESCOLA MUNICIPAL ALDENORA MENDES MASCARENHAS5º ano</v>
      </c>
      <c r="S444" s="22" t="str">
        <f t="shared" si="13"/>
        <v>ESCOLA MUNICIPAL ALDENORA MENDES MASCARENHAS5º ano</v>
      </c>
      <c r="T444" s="52" t="s">
        <v>284</v>
      </c>
      <c r="U444" s="19" t="s">
        <v>217</v>
      </c>
      <c r="V444" s="54" t="s">
        <v>575</v>
      </c>
      <c r="W444" s="13" t="s">
        <v>385</v>
      </c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 t="s">
        <v>385</v>
      </c>
      <c r="AJ444" s="13"/>
    </row>
    <row r="445" spans="1:36" thickBot="1" x14ac:dyDescent="0.3">
      <c r="A445" s="13"/>
      <c r="B445" s="13"/>
      <c r="C445" s="13"/>
      <c r="D445"/>
      <c r="E445" s="13"/>
      <c r="F445" s="14"/>
      <c r="G445"/>
      <c r="H445"/>
      <c r="I445" s="13" t="s">
        <v>385</v>
      </c>
      <c r="J445" s="26" t="str">
        <f>IF(K445&lt;&gt;"",COUNTIF($K$5:K445,K445)&amp;"-"&amp;K445,"")</f>
        <v/>
      </c>
      <c r="K445" s="21"/>
      <c r="L445" s="21"/>
      <c r="M445" s="13" t="s">
        <v>385</v>
      </c>
      <c r="N445" s="26" t="str">
        <f>IF(O445&lt;&gt;"",COUNTIF($O$5:O445,O445)&amp;"-"&amp;O445,"")</f>
        <v/>
      </c>
      <c r="O445" s="21"/>
      <c r="P445" s="21"/>
      <c r="Q445" s="13"/>
      <c r="R445" s="22" t="str">
        <f>IF(T445&lt;&gt;"",COUNTIF($S$5:S445,S445)&amp;"-"&amp;S445,"")</f>
        <v>1-ESC MUNICIPAL SEBASTIAO MOURAO5º ano</v>
      </c>
      <c r="S445" s="22" t="str">
        <f t="shared" si="13"/>
        <v>ESC MUNICIPAL SEBASTIAO MOURAO5º ano</v>
      </c>
      <c r="T445" s="52" t="s">
        <v>463</v>
      </c>
      <c r="U445" s="19" t="s">
        <v>217</v>
      </c>
      <c r="V445" s="54" t="s">
        <v>312</v>
      </c>
      <c r="W445" s="13" t="s">
        <v>385</v>
      </c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 t="s">
        <v>385</v>
      </c>
      <c r="AJ445" s="13"/>
    </row>
    <row r="446" spans="1:36" ht="27" thickBot="1" x14ac:dyDescent="0.3">
      <c r="A446" s="13"/>
      <c r="B446" s="13"/>
      <c r="C446" s="13"/>
      <c r="D446"/>
      <c r="E446" s="13"/>
      <c r="F446" s="14"/>
      <c r="G446"/>
      <c r="H446"/>
      <c r="I446" s="13" t="s">
        <v>385</v>
      </c>
      <c r="J446" s="26" t="str">
        <f>IF(K446&lt;&gt;"",COUNTIF($K$5:K446,K446)&amp;"-"&amp;K446,"")</f>
        <v/>
      </c>
      <c r="K446" s="21"/>
      <c r="L446" s="21"/>
      <c r="M446" s="13" t="s">
        <v>385</v>
      </c>
      <c r="N446" s="26" t="str">
        <f>IF(O446&lt;&gt;"",COUNTIF($O$5:O446,O446)&amp;"-"&amp;O446,"")</f>
        <v/>
      </c>
      <c r="O446" s="21"/>
      <c r="P446" s="21"/>
      <c r="Q446" s="13"/>
      <c r="R446" s="22" t="str">
        <f>IF(T446&lt;&gt;"",COUNTIF($S$5:S446,S446)&amp;"-"&amp;S446,"")</f>
        <v>4-ESCOLA MUNICIPAL ILANNA TAVARES DA COSTA5º ano</v>
      </c>
      <c r="S446" s="22" t="str">
        <f t="shared" si="13"/>
        <v>ESCOLA MUNICIPAL ILANNA TAVARES DA COSTA5º ano</v>
      </c>
      <c r="T446" s="52" t="s">
        <v>306</v>
      </c>
      <c r="U446" s="19" t="s">
        <v>217</v>
      </c>
      <c r="V446" s="54">
        <v>5201</v>
      </c>
      <c r="W446" s="13" t="s">
        <v>385</v>
      </c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 t="s">
        <v>385</v>
      </c>
      <c r="AJ446" s="13"/>
    </row>
    <row r="447" spans="1:36" ht="27" thickBot="1" x14ac:dyDescent="0.3">
      <c r="A447" s="13"/>
      <c r="B447" s="13"/>
      <c r="C447" s="13"/>
      <c r="D447"/>
      <c r="E447" s="13"/>
      <c r="F447" s="14"/>
      <c r="G447"/>
      <c r="H447"/>
      <c r="I447" s="13" t="s">
        <v>385</v>
      </c>
      <c r="J447" s="26" t="str">
        <f>IF(K447&lt;&gt;"",COUNTIF($K$5:K447,K447)&amp;"-"&amp;K447,"")</f>
        <v/>
      </c>
      <c r="K447" s="21"/>
      <c r="L447" s="21"/>
      <c r="M447" s="13" t="s">
        <v>385</v>
      </c>
      <c r="N447" s="26" t="str">
        <f>IF(O447&lt;&gt;"",COUNTIF($O$5:O447,O447)&amp;"-"&amp;O447,"")</f>
        <v/>
      </c>
      <c r="O447" s="21"/>
      <c r="P447" s="21"/>
      <c r="Q447" s="13"/>
      <c r="R447" s="22" t="str">
        <f>IF(T447&lt;&gt;"",COUNTIF($S$5:S447,S447)&amp;"-"&amp;S447,"")</f>
        <v>1-ESC MUNICIPAL JOSE SANTANA CAVALCANTE DA LUZ5º ano</v>
      </c>
      <c r="S447" s="22" t="str">
        <f t="shared" si="13"/>
        <v>ESC MUNICIPAL JOSE SANTANA CAVALCANTE DA LUZ5º ano</v>
      </c>
      <c r="T447" s="52" t="s">
        <v>131</v>
      </c>
      <c r="U447" s="19" t="s">
        <v>217</v>
      </c>
      <c r="V447" s="54" t="s">
        <v>576</v>
      </c>
      <c r="W447" s="13" t="s">
        <v>385</v>
      </c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 t="s">
        <v>385</v>
      </c>
      <c r="AJ447" s="13"/>
    </row>
    <row r="448" spans="1:36" thickBot="1" x14ac:dyDescent="0.3">
      <c r="A448" s="13"/>
      <c r="B448" s="13"/>
      <c r="C448" s="13"/>
      <c r="D448"/>
      <c r="E448" s="13"/>
      <c r="F448" s="14"/>
      <c r="G448"/>
      <c r="H448"/>
      <c r="I448" s="13" t="s">
        <v>385</v>
      </c>
      <c r="J448" s="26" t="str">
        <f>IF(K448&lt;&gt;"",COUNTIF($K$5:K448,K448)&amp;"-"&amp;K448,"")</f>
        <v/>
      </c>
      <c r="K448" s="21"/>
      <c r="L448" s="21"/>
      <c r="M448" s="13" t="s">
        <v>385</v>
      </c>
      <c r="N448" s="26" t="str">
        <f>IF(O448&lt;&gt;"",COUNTIF($O$5:O448,O448)&amp;"-"&amp;O448,"")</f>
        <v/>
      </c>
      <c r="O448" s="21"/>
      <c r="P448" s="21"/>
      <c r="Q448" s="13"/>
      <c r="R448" s="22" t="str">
        <f>IF(T448&lt;&gt;"",COUNTIF($S$5:S448,S448)&amp;"-"&amp;S448,"")</f>
        <v>2-ESC MUL MARECHAL RONDON5º ano</v>
      </c>
      <c r="S448" s="22" t="str">
        <f t="shared" si="13"/>
        <v>ESC MUL MARECHAL RONDON5º ano</v>
      </c>
      <c r="T448" s="52" t="s">
        <v>403</v>
      </c>
      <c r="U448" s="19" t="s">
        <v>217</v>
      </c>
      <c r="V448" s="54" t="s">
        <v>95</v>
      </c>
      <c r="W448" s="13" t="s">
        <v>385</v>
      </c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 t="s">
        <v>385</v>
      </c>
      <c r="AJ448" s="13"/>
    </row>
    <row r="449" spans="1:36" thickBot="1" x14ac:dyDescent="0.3">
      <c r="A449" s="13"/>
      <c r="B449" s="13"/>
      <c r="C449" s="13"/>
      <c r="D449"/>
      <c r="E449" s="13"/>
      <c r="F449" s="14"/>
      <c r="G449"/>
      <c r="H449"/>
      <c r="I449" s="13" t="s">
        <v>385</v>
      </c>
      <c r="J449" s="26" t="str">
        <f>IF(K449&lt;&gt;"",COUNTIF($K$5:K449,K449)&amp;"-"&amp;K449,"")</f>
        <v/>
      </c>
      <c r="K449" s="21"/>
      <c r="L449" s="21"/>
      <c r="M449" s="13" t="s">
        <v>385</v>
      </c>
      <c r="N449" s="26" t="str">
        <f>IF(O449&lt;&gt;"",COUNTIF($O$5:O449,O449)&amp;"-"&amp;O449,"")</f>
        <v/>
      </c>
      <c r="O449" s="21"/>
      <c r="P449" s="21"/>
      <c r="Q449" s="13"/>
      <c r="R449" s="22" t="str">
        <f>IF(T449&lt;&gt;"",COUNTIF($S$5:S449,S449)&amp;"-"&amp;S449,"")</f>
        <v>5-ESCOLA MUNICIPAL DEGRAUS DO SABER5º ano</v>
      </c>
      <c r="S449" s="22" t="str">
        <f t="shared" si="13"/>
        <v>ESCOLA MUNICIPAL DEGRAUS DO SABER5º ano</v>
      </c>
      <c r="T449" s="52" t="s">
        <v>358</v>
      </c>
      <c r="U449" s="19" t="s">
        <v>217</v>
      </c>
      <c r="V449" s="54" t="s">
        <v>243</v>
      </c>
      <c r="W449" s="13" t="s">
        <v>385</v>
      </c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 t="s">
        <v>385</v>
      </c>
      <c r="AJ449" s="13"/>
    </row>
    <row r="450" spans="1:36" thickBot="1" x14ac:dyDescent="0.3">
      <c r="A450" s="13"/>
      <c r="B450" s="13"/>
      <c r="C450" s="13"/>
      <c r="D450"/>
      <c r="E450" s="13"/>
      <c r="F450" s="14"/>
      <c r="G450"/>
      <c r="H450"/>
      <c r="I450" s="13" t="s">
        <v>385</v>
      </c>
      <c r="J450" s="26" t="str">
        <f>IF(K450&lt;&gt;"",COUNTIF($K$5:K450,K450)&amp;"-"&amp;K450,"")</f>
        <v/>
      </c>
      <c r="K450" s="21"/>
      <c r="L450" s="21"/>
      <c r="M450" s="13" t="s">
        <v>385</v>
      </c>
      <c r="N450" s="26" t="str">
        <f>IF(O450&lt;&gt;"",COUNTIF($O$5:O450,O450)&amp;"-"&amp;O450,"")</f>
        <v/>
      </c>
      <c r="O450" s="21"/>
      <c r="P450" s="21"/>
      <c r="Q450" s="13"/>
      <c r="R450" s="22" t="str">
        <f>IF(T450&lt;&gt;"",COUNTIF($S$5:S450,S450)&amp;"-"&amp;S450,"")</f>
        <v>3-ESC MUL TIRADENTES5º ano</v>
      </c>
      <c r="S450" s="22" t="str">
        <f t="shared" si="13"/>
        <v>ESC MUL TIRADENTES5º ano</v>
      </c>
      <c r="T450" s="52" t="s">
        <v>108</v>
      </c>
      <c r="U450" s="19" t="s">
        <v>217</v>
      </c>
      <c r="V450" s="54" t="s">
        <v>577</v>
      </c>
      <c r="W450" s="13" t="s">
        <v>385</v>
      </c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 t="s">
        <v>385</v>
      </c>
      <c r="AJ450" s="13"/>
    </row>
    <row r="451" spans="1:36" ht="27" thickBot="1" x14ac:dyDescent="0.3">
      <c r="A451" s="13"/>
      <c r="B451" s="13"/>
      <c r="C451" s="13"/>
      <c r="D451"/>
      <c r="E451" s="13"/>
      <c r="F451" s="14"/>
      <c r="G451"/>
      <c r="H451"/>
      <c r="I451" s="13" t="s">
        <v>385</v>
      </c>
      <c r="J451" s="26" t="str">
        <f>IF(K451&lt;&gt;"",COUNTIF($K$5:K451,K451)&amp;"-"&amp;K451,"")</f>
        <v/>
      </c>
      <c r="K451" s="21"/>
      <c r="L451" s="21"/>
      <c r="M451" s="13" t="s">
        <v>385</v>
      </c>
      <c r="N451" s="26" t="str">
        <f>IF(O451&lt;&gt;"",COUNTIF($O$5:O451,O451)&amp;"-"&amp;O451,"")</f>
        <v/>
      </c>
      <c r="O451" s="21"/>
      <c r="P451" s="21"/>
      <c r="Q451" s="13"/>
      <c r="R451" s="22" t="str">
        <f>IF(T451&lt;&gt;"",COUNTIF($S$5:S451,S451)&amp;"-"&amp;S451,"")</f>
        <v>1-ESCOLA MUNICIPAL BERNARDO GUIMARAES5º ano</v>
      </c>
      <c r="S451" s="22" t="str">
        <f t="shared" si="13"/>
        <v>ESCOLA MUNICIPAL BERNARDO GUIMARAES5º ano</v>
      </c>
      <c r="T451" s="52" t="s">
        <v>464</v>
      </c>
      <c r="U451" s="19" t="s">
        <v>217</v>
      </c>
      <c r="V451" s="54" t="s">
        <v>217</v>
      </c>
      <c r="W451" s="13" t="s">
        <v>385</v>
      </c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 t="s">
        <v>385</v>
      </c>
      <c r="AJ451" s="13"/>
    </row>
    <row r="452" spans="1:36" ht="27" thickBot="1" x14ac:dyDescent="0.3">
      <c r="A452" s="13"/>
      <c r="B452" s="13"/>
      <c r="C452" s="13"/>
      <c r="D452"/>
      <c r="E452" s="13"/>
      <c r="F452" s="14"/>
      <c r="G452"/>
      <c r="H452"/>
      <c r="I452" s="13" t="s">
        <v>385</v>
      </c>
      <c r="J452" s="26" t="str">
        <f>IF(K452&lt;&gt;"",COUNTIF($K$5:K452,K452)&amp;"-"&amp;K452,"")</f>
        <v/>
      </c>
      <c r="K452" s="21"/>
      <c r="L452" s="21"/>
      <c r="M452" s="13" t="s">
        <v>385</v>
      </c>
      <c r="N452" s="26" t="str">
        <f>IF(O452&lt;&gt;"",COUNTIF($O$5:O452,O452)&amp;"-"&amp;O452,"")</f>
        <v/>
      </c>
      <c r="O452" s="21"/>
      <c r="P452" s="21"/>
      <c r="Q452" s="13"/>
      <c r="R452" s="22" t="str">
        <f>IF(T452&lt;&gt;"",COUNTIF($S$5:S452,S452)&amp;"-"&amp;S452,"")</f>
        <v>1-ESCOLA MUNICIPAL PROFESSOR RENATO RODRIGUES ALVES5º ano</v>
      </c>
      <c r="S452" s="22" t="str">
        <f t="shared" si="13"/>
        <v>ESCOLA MUNICIPAL PROFESSOR RENATO RODRIGUES ALVES5º ano</v>
      </c>
      <c r="T452" s="52" t="s">
        <v>578</v>
      </c>
      <c r="U452" s="19" t="s">
        <v>217</v>
      </c>
      <c r="V452" s="54" t="s">
        <v>87</v>
      </c>
      <c r="W452" s="13" t="s">
        <v>385</v>
      </c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 t="s">
        <v>385</v>
      </c>
      <c r="AJ452" s="13"/>
    </row>
    <row r="453" spans="1:36" ht="27" thickBot="1" x14ac:dyDescent="0.3">
      <c r="A453" s="13"/>
      <c r="B453" s="13"/>
      <c r="C453" s="13"/>
      <c r="D453"/>
      <c r="E453" s="13"/>
      <c r="F453" s="14"/>
      <c r="G453"/>
      <c r="H453"/>
      <c r="I453" s="13" t="s">
        <v>385</v>
      </c>
      <c r="J453" s="26" t="str">
        <f>IF(K453&lt;&gt;"",COUNTIF($K$5:K453,K453)&amp;"-"&amp;K453,"")</f>
        <v/>
      </c>
      <c r="K453" s="21"/>
      <c r="L453" s="21"/>
      <c r="M453" s="13" t="s">
        <v>385</v>
      </c>
      <c r="N453" s="26" t="str">
        <f>IF(O453&lt;&gt;"",COUNTIF($O$5:O453,O453)&amp;"-"&amp;O453,"")</f>
        <v/>
      </c>
      <c r="O453" s="21"/>
      <c r="P453" s="21"/>
      <c r="Q453" s="13"/>
      <c r="R453" s="22" t="str">
        <f>IF(T453&lt;&gt;"",COUNTIF($S$5:S453,S453)&amp;"-"&amp;S453,"")</f>
        <v>2-ESCOLA MUNICIPAL PROFESSOR RENATO RODRIGUES ALVES5º ano</v>
      </c>
      <c r="S453" s="22" t="str">
        <f t="shared" si="13"/>
        <v>ESCOLA MUNICIPAL PROFESSOR RENATO RODRIGUES ALVES5º ano</v>
      </c>
      <c r="T453" s="52" t="s">
        <v>578</v>
      </c>
      <c r="U453" s="19" t="s">
        <v>217</v>
      </c>
      <c r="V453" s="54" t="s">
        <v>100</v>
      </c>
      <c r="W453" s="13" t="s">
        <v>385</v>
      </c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 t="s">
        <v>385</v>
      </c>
      <c r="AJ453" s="13"/>
    </row>
    <row r="454" spans="1:36" ht="27" thickBot="1" x14ac:dyDescent="0.3">
      <c r="A454" s="13"/>
      <c r="B454" s="13"/>
      <c r="C454" s="13"/>
      <c r="D454"/>
      <c r="E454" s="13"/>
      <c r="F454" s="14"/>
      <c r="G454"/>
      <c r="H454"/>
      <c r="I454" s="13" t="s">
        <v>385</v>
      </c>
      <c r="J454" s="26" t="str">
        <f>IF(K454&lt;&gt;"",COUNTIF($K$5:K454,K454)&amp;"-"&amp;K454,"")</f>
        <v/>
      </c>
      <c r="K454" s="21"/>
      <c r="L454" s="21"/>
      <c r="M454" s="13" t="s">
        <v>385</v>
      </c>
      <c r="N454" s="26" t="str">
        <f>IF(O454&lt;&gt;"",COUNTIF($O$5:O454,O454)&amp;"-"&amp;O454,"")</f>
        <v/>
      </c>
      <c r="O454" s="21"/>
      <c r="P454" s="21"/>
      <c r="Q454" s="13"/>
      <c r="R454" s="22" t="str">
        <f>IF(T454&lt;&gt;"",COUNTIF($S$5:S454,S454)&amp;"-"&amp;S454,"")</f>
        <v>1-ESCOLA MUNICIPAL D LINDAURA OLIVEIRA MORAES5º ano</v>
      </c>
      <c r="S454" s="22" t="str">
        <f t="shared" ref="S454:S517" si="14">T454&amp;U454</f>
        <v>ESCOLA MUNICIPAL D LINDAURA OLIVEIRA MORAES5º ano</v>
      </c>
      <c r="T454" s="52" t="s">
        <v>465</v>
      </c>
      <c r="U454" s="19" t="s">
        <v>217</v>
      </c>
      <c r="V454" s="54" t="s">
        <v>312</v>
      </c>
      <c r="W454" s="13" t="s">
        <v>385</v>
      </c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 t="s">
        <v>385</v>
      </c>
      <c r="AJ454" s="13"/>
    </row>
    <row r="455" spans="1:36" ht="27" thickBot="1" x14ac:dyDescent="0.3">
      <c r="A455" s="13"/>
      <c r="B455" s="13"/>
      <c r="C455" s="13"/>
      <c r="D455"/>
      <c r="E455" s="13"/>
      <c r="F455" s="14"/>
      <c r="G455"/>
      <c r="H455"/>
      <c r="I455" s="13" t="s">
        <v>385</v>
      </c>
      <c r="J455" s="26" t="str">
        <f>IF(K455&lt;&gt;"",COUNTIF($K$5:K455,K455)&amp;"-"&amp;K455,"")</f>
        <v/>
      </c>
      <c r="K455" s="21"/>
      <c r="L455" s="21"/>
      <c r="M455" s="13" t="s">
        <v>385</v>
      </c>
      <c r="N455" s="26" t="str">
        <f>IF(O455&lt;&gt;"",COUNTIF($O$5:O455,O455)&amp;"-"&amp;O455,"")</f>
        <v/>
      </c>
      <c r="O455" s="21"/>
      <c r="P455" s="21"/>
      <c r="Q455" s="13"/>
      <c r="R455" s="22" t="str">
        <f>IF(T455&lt;&gt;"",COUNTIF($S$5:S455,S455)&amp;"-"&amp;S455,"")</f>
        <v>2-ESCOLA MUNICIPAL D LINDAURA OLIVEIRA MORAES5º ano</v>
      </c>
      <c r="S455" s="22" t="str">
        <f t="shared" si="14"/>
        <v>ESCOLA MUNICIPAL D LINDAURA OLIVEIRA MORAES5º ano</v>
      </c>
      <c r="T455" s="52" t="s">
        <v>465</v>
      </c>
      <c r="U455" s="19" t="s">
        <v>217</v>
      </c>
      <c r="V455" s="54" t="s">
        <v>313</v>
      </c>
      <c r="W455" s="13" t="s">
        <v>385</v>
      </c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 t="s">
        <v>385</v>
      </c>
      <c r="AJ455" s="13"/>
    </row>
    <row r="456" spans="1:36" ht="27" thickBot="1" x14ac:dyDescent="0.3">
      <c r="A456" s="13"/>
      <c r="B456" s="13"/>
      <c r="C456" s="13"/>
      <c r="D456"/>
      <c r="E456" s="13"/>
      <c r="F456" s="14"/>
      <c r="G456"/>
      <c r="H456"/>
      <c r="I456" s="13" t="s">
        <v>385</v>
      </c>
      <c r="J456" s="26" t="str">
        <f>IF(K456&lt;&gt;"",COUNTIF($K$5:K456,K456)&amp;"-"&amp;K456,"")</f>
        <v/>
      </c>
      <c r="K456" s="21"/>
      <c r="L456" s="21"/>
      <c r="M456" s="13" t="s">
        <v>385</v>
      </c>
      <c r="N456" s="26" t="str">
        <f>IF(O456&lt;&gt;"",COUNTIF($O$5:O456,O456)&amp;"-"&amp;O456,"")</f>
        <v/>
      </c>
      <c r="O456" s="21"/>
      <c r="P456" s="21"/>
      <c r="Q456" s="13"/>
      <c r="R456" s="22" t="str">
        <f>IF(T456&lt;&gt;"",COUNTIF($S$5:S456,S456)&amp;"-"&amp;S456,"")</f>
        <v>3-ESCOLA MUNICIPAL D LINDAURA OLIVEIRA MORAES5º ano</v>
      </c>
      <c r="S456" s="22" t="str">
        <f t="shared" si="14"/>
        <v>ESCOLA MUNICIPAL D LINDAURA OLIVEIRA MORAES5º ano</v>
      </c>
      <c r="T456" s="52" t="s">
        <v>465</v>
      </c>
      <c r="U456" s="19" t="s">
        <v>217</v>
      </c>
      <c r="V456" s="54" t="s">
        <v>314</v>
      </c>
      <c r="W456" s="13" t="s">
        <v>385</v>
      </c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 t="s">
        <v>385</v>
      </c>
      <c r="AJ456" s="13"/>
    </row>
    <row r="457" spans="1:36" ht="27" thickBot="1" x14ac:dyDescent="0.3">
      <c r="A457" s="13"/>
      <c r="B457" s="13"/>
      <c r="C457" s="13"/>
      <c r="D457"/>
      <c r="E457" s="13"/>
      <c r="F457" s="14"/>
      <c r="G457"/>
      <c r="H457"/>
      <c r="I457" s="13" t="s">
        <v>385</v>
      </c>
      <c r="J457" s="26" t="str">
        <f>IF(K457&lt;&gt;"",COUNTIF($K$5:K457,K457)&amp;"-"&amp;K457,"")</f>
        <v/>
      </c>
      <c r="K457" s="21"/>
      <c r="L457" s="21"/>
      <c r="M457" s="13" t="s">
        <v>385</v>
      </c>
      <c r="N457" s="26" t="str">
        <f>IF(O457&lt;&gt;"",COUNTIF($O$5:O457,O457)&amp;"-"&amp;O457,"")</f>
        <v/>
      </c>
      <c r="O457" s="21"/>
      <c r="P457" s="21"/>
      <c r="Q457" s="13"/>
      <c r="R457" s="22" t="str">
        <f>IF(T457&lt;&gt;"",COUNTIF($S$5:S457,S457)&amp;"-"&amp;S457,"")</f>
        <v>1-ESCOLA MUNICIPAL HERCULANO DE QUEIROZ5º ano</v>
      </c>
      <c r="S457" s="22" t="str">
        <f t="shared" si="14"/>
        <v>ESCOLA MUNICIPAL HERCULANO DE QUEIROZ5º ano</v>
      </c>
      <c r="T457" s="52" t="s">
        <v>467</v>
      </c>
      <c r="U457" s="19" t="s">
        <v>217</v>
      </c>
      <c r="V457" s="55" t="s">
        <v>579</v>
      </c>
      <c r="W457" s="13" t="s">
        <v>385</v>
      </c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 t="s">
        <v>385</v>
      </c>
      <c r="AJ457" s="13"/>
    </row>
    <row r="458" spans="1:36" thickBot="1" x14ac:dyDescent="0.3">
      <c r="A458" s="13"/>
      <c r="B458" s="13"/>
      <c r="C458" s="13"/>
      <c r="D458"/>
      <c r="E458" s="13"/>
      <c r="F458" s="14"/>
      <c r="G458"/>
      <c r="H458"/>
      <c r="I458" s="13" t="s">
        <v>385</v>
      </c>
      <c r="J458" s="26" t="str">
        <f>IF(K458&lt;&gt;"",COUNTIF($K$5:K458,K458)&amp;"-"&amp;K458,"")</f>
        <v/>
      </c>
      <c r="K458" s="21"/>
      <c r="L458" s="21"/>
      <c r="M458" s="13" t="s">
        <v>385</v>
      </c>
      <c r="N458" s="26" t="str">
        <f>IF(O458&lt;&gt;"",COUNTIF($O$5:O458,O458)&amp;"-"&amp;O458,"")</f>
        <v/>
      </c>
      <c r="O458" s="21"/>
      <c r="P458" s="21"/>
      <c r="Q458" s="13"/>
      <c r="R458" s="22" t="str">
        <f>IF(T458&lt;&gt;"",COUNTIF($S$5:S458,S458)&amp;"-"&amp;S458,"")</f>
        <v>1-ESC MUL BOM TEMPO5º ano</v>
      </c>
      <c r="S458" s="22" t="str">
        <f t="shared" si="14"/>
        <v>ESC MUL BOM TEMPO5º ano</v>
      </c>
      <c r="T458" s="52" t="s">
        <v>580</v>
      </c>
      <c r="U458" s="19" t="s">
        <v>217</v>
      </c>
      <c r="V458" s="54" t="s">
        <v>87</v>
      </c>
      <c r="W458" s="13" t="s">
        <v>385</v>
      </c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 t="s">
        <v>385</v>
      </c>
      <c r="AJ458" s="13"/>
    </row>
    <row r="459" spans="1:36" ht="27" thickBot="1" x14ac:dyDescent="0.3">
      <c r="A459" s="13"/>
      <c r="B459" s="13"/>
      <c r="C459" s="13"/>
      <c r="D459"/>
      <c r="E459" s="13"/>
      <c r="F459" s="14"/>
      <c r="G459"/>
      <c r="H459"/>
      <c r="I459" s="13" t="s">
        <v>385</v>
      </c>
      <c r="J459" s="26" t="str">
        <f>IF(K459&lt;&gt;"",COUNTIF($K$5:K459,K459)&amp;"-"&amp;K459,"")</f>
        <v/>
      </c>
      <c r="K459" s="21"/>
      <c r="L459" s="21"/>
      <c r="M459" s="13" t="s">
        <v>385</v>
      </c>
      <c r="N459" s="26" t="str">
        <f>IF(O459&lt;&gt;"",COUNTIF($O$5:O459,O459)&amp;"-"&amp;O459,"")</f>
        <v/>
      </c>
      <c r="O459" s="21"/>
      <c r="P459" s="21"/>
      <c r="Q459" s="13"/>
      <c r="R459" s="22" t="str">
        <f>IF(T459&lt;&gt;"",COUNTIF($S$5:S459,S459)&amp;"-"&amp;S459,"")</f>
        <v>3-ESCOLA MUNICIPAL JUSCELINO KUBITSCHEK DE OLIVEIRA5º ano</v>
      </c>
      <c r="S459" s="22" t="str">
        <f t="shared" si="14"/>
        <v>ESCOLA MUNICIPAL JUSCELINO KUBITSCHEK DE OLIVEIRA5º ano</v>
      </c>
      <c r="T459" s="52" t="s">
        <v>559</v>
      </c>
      <c r="U459" s="19" t="s">
        <v>217</v>
      </c>
      <c r="V459" s="55" t="s">
        <v>581</v>
      </c>
      <c r="W459" s="13" t="s">
        <v>385</v>
      </c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 t="s">
        <v>385</v>
      </c>
      <c r="AJ459" s="13"/>
    </row>
    <row r="460" spans="1:36" thickBot="1" x14ac:dyDescent="0.3">
      <c r="A460" s="13"/>
      <c r="B460" s="13"/>
      <c r="C460" s="13"/>
      <c r="D460"/>
      <c r="E460" s="13"/>
      <c r="F460" s="14"/>
      <c r="G460"/>
      <c r="H460"/>
      <c r="I460" s="13" t="s">
        <v>385</v>
      </c>
      <c r="J460" s="26" t="str">
        <f>IF(K460&lt;&gt;"",COUNTIF($K$5:K460,K460)&amp;"-"&amp;K460,"")</f>
        <v/>
      </c>
      <c r="K460" s="21"/>
      <c r="L460" s="21"/>
      <c r="M460" s="13" t="s">
        <v>385</v>
      </c>
      <c r="N460" s="26" t="str">
        <f>IF(O460&lt;&gt;"",COUNTIF($O$5:O460,O460)&amp;"-"&amp;O460,"")</f>
        <v/>
      </c>
      <c r="O460" s="21"/>
      <c r="P460" s="21"/>
      <c r="Q460" s="13"/>
      <c r="R460" s="22" t="str">
        <f>IF(T460&lt;&gt;"",COUNTIF($S$5:S460,S460)&amp;"-"&amp;S460,"")</f>
        <v>1-ESCOLA MUNICIPAL MADRE GABRIELA5º ano</v>
      </c>
      <c r="S460" s="22" t="str">
        <f t="shared" si="14"/>
        <v>ESCOLA MUNICIPAL MADRE GABRIELA5º ano</v>
      </c>
      <c r="T460" s="52" t="s">
        <v>582</v>
      </c>
      <c r="U460" s="19" t="s">
        <v>217</v>
      </c>
      <c r="V460" s="54" t="s">
        <v>87</v>
      </c>
      <c r="W460" s="13" t="s">
        <v>385</v>
      </c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 t="s">
        <v>385</v>
      </c>
      <c r="AJ460" s="13"/>
    </row>
    <row r="461" spans="1:36" thickBot="1" x14ac:dyDescent="0.3">
      <c r="A461" s="13"/>
      <c r="B461" s="13"/>
      <c r="C461" s="13"/>
      <c r="D461"/>
      <c r="E461" s="13"/>
      <c r="F461" s="14"/>
      <c r="G461"/>
      <c r="H461"/>
      <c r="I461" s="13" t="s">
        <v>385</v>
      </c>
      <c r="J461" s="26" t="str">
        <f>IF(K461&lt;&gt;"",COUNTIF($K$5:K461,K461)&amp;"-"&amp;K461,"")</f>
        <v/>
      </c>
      <c r="K461" s="21"/>
      <c r="L461" s="21"/>
      <c r="M461" s="13" t="s">
        <v>385</v>
      </c>
      <c r="N461" s="26" t="str">
        <f>IF(O461&lt;&gt;"",COUNTIF($O$5:O461,O461)&amp;"-"&amp;O461,"")</f>
        <v/>
      </c>
      <c r="O461" s="21"/>
      <c r="P461" s="21"/>
      <c r="Q461" s="13"/>
      <c r="R461" s="22" t="str">
        <f>IF(T461&lt;&gt;"",COUNTIF($S$5:S461,S461)&amp;"-"&amp;S461,"")</f>
        <v>1-ESCOLA MUNICIPAL OLAVO BILAC5º ano</v>
      </c>
      <c r="S461" s="22" t="str">
        <f t="shared" si="14"/>
        <v>ESCOLA MUNICIPAL OLAVO BILAC5º ano</v>
      </c>
      <c r="T461" s="52" t="s">
        <v>444</v>
      </c>
      <c r="U461" s="19" t="s">
        <v>217</v>
      </c>
      <c r="V461" s="55" t="s">
        <v>583</v>
      </c>
      <c r="W461" s="13" t="s">
        <v>385</v>
      </c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 t="s">
        <v>385</v>
      </c>
      <c r="AJ461" s="13"/>
    </row>
    <row r="462" spans="1:36" thickBot="1" x14ac:dyDescent="0.3">
      <c r="A462" s="13"/>
      <c r="B462" s="13"/>
      <c r="C462" s="13"/>
      <c r="D462"/>
      <c r="E462" s="13"/>
      <c r="F462" s="14"/>
      <c r="G462"/>
      <c r="H462"/>
      <c r="I462" s="13" t="s">
        <v>385</v>
      </c>
      <c r="J462" s="26" t="str">
        <f>IF(K462&lt;&gt;"",COUNTIF($K$5:K462,K462)&amp;"-"&amp;K462,"")</f>
        <v/>
      </c>
      <c r="K462" s="21"/>
      <c r="L462" s="21"/>
      <c r="M462" s="13" t="s">
        <v>385</v>
      </c>
      <c r="N462" s="26" t="str">
        <f>IF(O462&lt;&gt;"",COUNTIF($O$5:O462,O462)&amp;"-"&amp;O462,"")</f>
        <v/>
      </c>
      <c r="O462" s="21"/>
      <c r="P462" s="21"/>
      <c r="Q462" s="13"/>
      <c r="R462" s="22" t="str">
        <f>IF(T462&lt;&gt;"",COUNTIF($S$5:S462,S462)&amp;"-"&amp;S462,"")</f>
        <v>1-ESCOLA MUNICIPAL SAO JOAO5º ano</v>
      </c>
      <c r="S462" s="22" t="str">
        <f t="shared" si="14"/>
        <v>ESCOLA MUNICIPAL SAO JOAO5º ano</v>
      </c>
      <c r="T462" s="52" t="s">
        <v>471</v>
      </c>
      <c r="U462" s="19" t="s">
        <v>217</v>
      </c>
      <c r="V462" s="55" t="s">
        <v>584</v>
      </c>
      <c r="W462" s="13" t="s">
        <v>385</v>
      </c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 t="s">
        <v>385</v>
      </c>
      <c r="AJ462" s="13"/>
    </row>
    <row r="463" spans="1:36" thickBot="1" x14ac:dyDescent="0.3">
      <c r="A463" s="13"/>
      <c r="B463" s="13"/>
      <c r="C463" s="13"/>
      <c r="D463"/>
      <c r="E463" s="13"/>
      <c r="F463" s="14"/>
      <c r="G463"/>
      <c r="H463"/>
      <c r="I463" s="13" t="s">
        <v>385</v>
      </c>
      <c r="J463" s="26" t="str">
        <f>IF(K463&lt;&gt;"",COUNTIF($K$5:K463,K463)&amp;"-"&amp;K463,"")</f>
        <v/>
      </c>
      <c r="K463" s="21"/>
      <c r="L463" s="21"/>
      <c r="M463" s="13" t="s">
        <v>385</v>
      </c>
      <c r="N463" s="26" t="str">
        <f>IF(O463&lt;&gt;"",COUNTIF($O$5:O463,O463)&amp;"-"&amp;O463,"")</f>
        <v/>
      </c>
      <c r="O463" s="21"/>
      <c r="P463" s="21"/>
      <c r="Q463" s="13"/>
      <c r="R463" s="22" t="str">
        <f>IF(T463&lt;&gt;"",COUNTIF($S$5:S463,S463)&amp;"-"&amp;S463,"")</f>
        <v>3-ESC MUL LUIS RAMOS DOS SANTOS5º ano</v>
      </c>
      <c r="S463" s="22" t="str">
        <f t="shared" si="14"/>
        <v>ESC MUL LUIS RAMOS DOS SANTOS5º ano</v>
      </c>
      <c r="T463" s="52" t="s">
        <v>550</v>
      </c>
      <c r="U463" s="19" t="s">
        <v>217</v>
      </c>
      <c r="V463" s="54" t="s">
        <v>102</v>
      </c>
      <c r="W463" s="13" t="s">
        <v>385</v>
      </c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 t="s">
        <v>385</v>
      </c>
      <c r="AJ463" s="13"/>
    </row>
    <row r="464" spans="1:36" thickBot="1" x14ac:dyDescent="0.3">
      <c r="A464" s="13"/>
      <c r="B464" s="13"/>
      <c r="C464" s="13"/>
      <c r="D464"/>
      <c r="E464" s="13"/>
      <c r="F464" s="14"/>
      <c r="G464"/>
      <c r="H464"/>
      <c r="I464" s="13" t="s">
        <v>385</v>
      </c>
      <c r="J464" s="26" t="str">
        <f>IF(K464&lt;&gt;"",COUNTIF($K$5:K464,K464)&amp;"-"&amp;K464,"")</f>
        <v/>
      </c>
      <c r="K464" s="21"/>
      <c r="L464" s="21"/>
      <c r="M464" s="13" t="s">
        <v>385</v>
      </c>
      <c r="N464" s="26" t="str">
        <f>IF(O464&lt;&gt;"",COUNTIF($O$5:O464,O464)&amp;"-"&amp;O464,"")</f>
        <v/>
      </c>
      <c r="O464" s="21"/>
      <c r="P464" s="21"/>
      <c r="Q464" s="13"/>
      <c r="R464" s="22" t="str">
        <f>IF(T464&lt;&gt;"",COUNTIF($S$5:S464,S464)&amp;"-"&amp;S464,"")</f>
        <v>1-ESC MUL ELDA SILVA BARROS5º ano</v>
      </c>
      <c r="S464" s="22" t="str">
        <f t="shared" si="14"/>
        <v>ESC MUL ELDA SILVA BARROS5º ano</v>
      </c>
      <c r="T464" s="52" t="s">
        <v>585</v>
      </c>
      <c r="U464" s="19" t="s">
        <v>217</v>
      </c>
      <c r="V464" s="54" t="s">
        <v>87</v>
      </c>
      <c r="W464" s="13" t="s">
        <v>385</v>
      </c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 t="s">
        <v>385</v>
      </c>
      <c r="AJ464" s="13"/>
    </row>
    <row r="465" spans="1:36" ht="27" thickBot="1" x14ac:dyDescent="0.3">
      <c r="A465" s="13"/>
      <c r="B465" s="13"/>
      <c r="C465" s="13"/>
      <c r="D465"/>
      <c r="E465" s="13"/>
      <c r="F465" s="14"/>
      <c r="G465"/>
      <c r="H465"/>
      <c r="I465" s="13" t="s">
        <v>385</v>
      </c>
      <c r="J465" s="26" t="str">
        <f>IF(K465&lt;&gt;"",COUNTIF($K$5:K465,K465)&amp;"-"&amp;K465,"")</f>
        <v/>
      </c>
      <c r="K465" s="21"/>
      <c r="L465" s="21"/>
      <c r="M465" s="13" t="s">
        <v>385</v>
      </c>
      <c r="N465" s="26" t="str">
        <f>IF(O465&lt;&gt;"",COUNTIF($O$5:O465,O465)&amp;"-"&amp;O465,"")</f>
        <v/>
      </c>
      <c r="O465" s="21"/>
      <c r="P465" s="21"/>
      <c r="Q465" s="13"/>
      <c r="R465" s="22" t="str">
        <f>IF(T465&lt;&gt;"",COUNTIF($S$5:S465,S465)&amp;"-"&amp;S465,"")</f>
        <v>1-ESCOLA MUNICIPAL PROFESSORA MARIA JOSE GOMES DE SALES5º ano</v>
      </c>
      <c r="S465" s="22" t="str">
        <f t="shared" si="14"/>
        <v>ESCOLA MUNICIPAL PROFESSORA MARIA JOSE GOMES DE SALES5º ano</v>
      </c>
      <c r="T465" s="52" t="s">
        <v>244</v>
      </c>
      <c r="U465" s="19" t="s">
        <v>217</v>
      </c>
      <c r="V465" s="54" t="s">
        <v>187</v>
      </c>
      <c r="W465" s="13" t="s">
        <v>385</v>
      </c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 t="s">
        <v>385</v>
      </c>
      <c r="AJ465" s="13"/>
    </row>
    <row r="466" spans="1:36" ht="27" thickBot="1" x14ac:dyDescent="0.3">
      <c r="A466" s="13"/>
      <c r="B466" s="13"/>
      <c r="C466" s="13"/>
      <c r="D466"/>
      <c r="E466" s="13"/>
      <c r="F466" s="14"/>
      <c r="G466"/>
      <c r="H466"/>
      <c r="I466" s="13" t="s">
        <v>385</v>
      </c>
      <c r="J466" s="26" t="str">
        <f>IF(K466&lt;&gt;"",COUNTIF($K$5:K466,K466)&amp;"-"&amp;K466,"")</f>
        <v/>
      </c>
      <c r="K466" s="21"/>
      <c r="L466" s="21"/>
      <c r="M466" s="13" t="s">
        <v>385</v>
      </c>
      <c r="N466" s="26" t="str">
        <f>IF(O466&lt;&gt;"",COUNTIF($O$5:O466,O466)&amp;"-"&amp;O466,"")</f>
        <v/>
      </c>
      <c r="O466" s="21"/>
      <c r="P466" s="21"/>
      <c r="Q466" s="13"/>
      <c r="R466" s="22" t="str">
        <f>IF(T466&lt;&gt;"",COUNTIF($S$5:S466,S466)&amp;"-"&amp;S466,"")</f>
        <v>2-ESCOLA MUNICIPAL PROFESSORA MARIA JOSE GOMES DE SALES5º ano</v>
      </c>
      <c r="S466" s="22" t="str">
        <f t="shared" si="14"/>
        <v>ESCOLA MUNICIPAL PROFESSORA MARIA JOSE GOMES DE SALES5º ano</v>
      </c>
      <c r="T466" s="52" t="s">
        <v>244</v>
      </c>
      <c r="U466" s="19" t="s">
        <v>217</v>
      </c>
      <c r="V466" s="54" t="s">
        <v>243</v>
      </c>
      <c r="W466" s="13" t="s">
        <v>385</v>
      </c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 t="s">
        <v>385</v>
      </c>
      <c r="AJ466" s="13"/>
    </row>
    <row r="467" spans="1:36" ht="27" thickBot="1" x14ac:dyDescent="0.3">
      <c r="A467" s="13"/>
      <c r="B467" s="13"/>
      <c r="C467" s="13"/>
      <c r="D467"/>
      <c r="E467" s="13"/>
      <c r="F467" s="14"/>
      <c r="G467"/>
      <c r="H467"/>
      <c r="I467" s="13" t="s">
        <v>385</v>
      </c>
      <c r="J467" s="26" t="str">
        <f>IF(K467&lt;&gt;"",COUNTIF($K$5:K467,K467)&amp;"-"&amp;K467,"")</f>
        <v/>
      </c>
      <c r="K467" s="21"/>
      <c r="L467" s="21"/>
      <c r="M467" s="13" t="s">
        <v>385</v>
      </c>
      <c r="N467" s="26" t="str">
        <f>IF(O467&lt;&gt;"",COUNTIF($O$5:O467,O467)&amp;"-"&amp;O467,"")</f>
        <v/>
      </c>
      <c r="O467" s="21"/>
      <c r="P467" s="21"/>
      <c r="Q467" s="13"/>
      <c r="R467" s="22" t="str">
        <f>IF(T467&lt;&gt;"",COUNTIF($S$5:S467,S467)&amp;"-"&amp;S467,"")</f>
        <v>2-ESCOLA MUNICIPAL PROFESSOR FRANCISCO JOSE PEREIRA5º ano</v>
      </c>
      <c r="S467" s="22" t="str">
        <f t="shared" si="14"/>
        <v>ESCOLA MUNICIPAL PROFESSOR FRANCISCO JOSE PEREIRA5º ano</v>
      </c>
      <c r="T467" s="52" t="s">
        <v>242</v>
      </c>
      <c r="U467" s="19" t="s">
        <v>217</v>
      </c>
      <c r="V467" s="54" t="s">
        <v>187</v>
      </c>
      <c r="W467" s="13" t="s">
        <v>385</v>
      </c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 t="s">
        <v>385</v>
      </c>
      <c r="AJ467" s="13"/>
    </row>
    <row r="468" spans="1:36" thickBot="1" x14ac:dyDescent="0.3">
      <c r="A468" s="13"/>
      <c r="B468" s="13"/>
      <c r="C468" s="13"/>
      <c r="D468"/>
      <c r="E468" s="13"/>
      <c r="F468" s="14"/>
      <c r="G468"/>
      <c r="H468"/>
      <c r="I468" s="13" t="s">
        <v>385</v>
      </c>
      <c r="J468" s="26" t="str">
        <f>IF(K468&lt;&gt;"",COUNTIF($K$5:K468,K468)&amp;"-"&amp;K468,"")</f>
        <v/>
      </c>
      <c r="K468" s="21"/>
      <c r="L468" s="21"/>
      <c r="M468" s="13" t="s">
        <v>385</v>
      </c>
      <c r="N468" s="26" t="str">
        <f>IF(O468&lt;&gt;"",COUNTIF($O$5:O468,O468)&amp;"-"&amp;O468,"")</f>
        <v/>
      </c>
      <c r="O468" s="21"/>
      <c r="P468" s="21"/>
      <c r="Q468" s="13"/>
      <c r="R468" s="22" t="str">
        <f>IF(T468&lt;&gt;"",COUNTIF($S$5:S468,S468)&amp;"-"&amp;S468,"")</f>
        <v>1-ESC MUL PINGO DE GENTE5º ano</v>
      </c>
      <c r="S468" s="22" t="str">
        <f t="shared" si="14"/>
        <v>ESC MUL PINGO DE GENTE5º ano</v>
      </c>
      <c r="T468" s="52" t="s">
        <v>253</v>
      </c>
      <c r="U468" s="19" t="s">
        <v>217</v>
      </c>
      <c r="V468" s="54" t="s">
        <v>114</v>
      </c>
      <c r="W468" s="13" t="s">
        <v>385</v>
      </c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 t="s">
        <v>385</v>
      </c>
      <c r="AJ468" s="13"/>
    </row>
    <row r="469" spans="1:36" thickBot="1" x14ac:dyDescent="0.3">
      <c r="A469" s="13"/>
      <c r="B469" s="13"/>
      <c r="C469" s="13"/>
      <c r="D469"/>
      <c r="E469" s="13"/>
      <c r="F469" s="14"/>
      <c r="G469"/>
      <c r="H469"/>
      <c r="I469" s="13" t="s">
        <v>385</v>
      </c>
      <c r="J469" s="26" t="str">
        <f>IF(K469&lt;&gt;"",COUNTIF($K$5:K469,K469)&amp;"-"&amp;K469,"")</f>
        <v/>
      </c>
      <c r="K469" s="21"/>
      <c r="L469" s="21"/>
      <c r="M469" s="13" t="s">
        <v>385</v>
      </c>
      <c r="N469" s="26" t="str">
        <f>IF(O469&lt;&gt;"",COUNTIF($O$5:O469,O469)&amp;"-"&amp;O469,"")</f>
        <v/>
      </c>
      <c r="O469" s="21"/>
      <c r="P469" s="21"/>
      <c r="Q469" s="13"/>
      <c r="R469" s="22" t="str">
        <f>IF(T469&lt;&gt;"",COUNTIF($S$5:S469,S469)&amp;"-"&amp;S469,"")</f>
        <v>2-ESC MUL PINGO DE GENTE5º ano</v>
      </c>
      <c r="S469" s="22" t="str">
        <f t="shared" si="14"/>
        <v>ESC MUL PINGO DE GENTE5º ano</v>
      </c>
      <c r="T469" s="52" t="s">
        <v>253</v>
      </c>
      <c r="U469" s="19" t="s">
        <v>217</v>
      </c>
      <c r="V469" s="54" t="s">
        <v>198</v>
      </c>
      <c r="W469" s="13" t="s">
        <v>385</v>
      </c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 t="s">
        <v>385</v>
      </c>
      <c r="AJ469" s="13"/>
    </row>
    <row r="470" spans="1:36" thickBot="1" x14ac:dyDescent="0.3">
      <c r="A470" s="13"/>
      <c r="B470" s="13"/>
      <c r="C470" s="13"/>
      <c r="D470"/>
      <c r="E470" s="13"/>
      <c r="F470" s="14"/>
      <c r="G470"/>
      <c r="H470"/>
      <c r="I470" s="13" t="s">
        <v>385</v>
      </c>
      <c r="J470" s="26" t="str">
        <f>IF(K470&lt;&gt;"",COUNTIF($K$5:K470,K470)&amp;"-"&amp;K470,"")</f>
        <v/>
      </c>
      <c r="K470" s="21"/>
      <c r="L470" s="21"/>
      <c r="M470" s="13" t="s">
        <v>385</v>
      </c>
      <c r="N470" s="26" t="str">
        <f>IF(O470&lt;&gt;"",COUNTIF($O$5:O470,O470)&amp;"-"&amp;O470,"")</f>
        <v/>
      </c>
      <c r="O470" s="21"/>
      <c r="P470" s="21"/>
      <c r="Q470" s="13"/>
      <c r="R470" s="22" t="str">
        <f>IF(T470&lt;&gt;"",COUNTIF($S$5:S470,S470)&amp;"-"&amp;S470,"")</f>
        <v>1-ESC MUL PAULO VI5º ano</v>
      </c>
      <c r="S470" s="22" t="str">
        <f t="shared" si="14"/>
        <v>ESC MUL PAULO VI5º ano</v>
      </c>
      <c r="T470" s="52" t="s">
        <v>249</v>
      </c>
      <c r="U470" s="19" t="s">
        <v>217</v>
      </c>
      <c r="V470" s="54" t="s">
        <v>586</v>
      </c>
      <c r="W470" s="13" t="s">
        <v>385</v>
      </c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 t="s">
        <v>385</v>
      </c>
      <c r="AJ470" s="13"/>
    </row>
    <row r="471" spans="1:36" thickBot="1" x14ac:dyDescent="0.3">
      <c r="A471" s="13"/>
      <c r="B471" s="13"/>
      <c r="C471" s="13"/>
      <c r="D471"/>
      <c r="E471" s="13"/>
      <c r="F471" s="14"/>
      <c r="G471"/>
      <c r="H471"/>
      <c r="I471" s="13" t="s">
        <v>385</v>
      </c>
      <c r="J471" s="26" t="str">
        <f>IF(K471&lt;&gt;"",COUNTIF($K$5:K471,K471)&amp;"-"&amp;K471,"")</f>
        <v/>
      </c>
      <c r="K471" s="21"/>
      <c r="L471" s="21"/>
      <c r="M471" s="13" t="s">
        <v>385</v>
      </c>
      <c r="N471" s="26" t="str">
        <f>IF(O471&lt;&gt;"",COUNTIF($O$5:O471,O471)&amp;"-"&amp;O471,"")</f>
        <v/>
      </c>
      <c r="O471" s="21"/>
      <c r="P471" s="21"/>
      <c r="Q471" s="13"/>
      <c r="R471" s="22" t="str">
        <f>IF(T471&lt;&gt;"",COUNTIF($S$5:S471,S471)&amp;"-"&amp;S471,"")</f>
        <v>2-ESC MUL PAULO VI5º ano</v>
      </c>
      <c r="S471" s="22" t="str">
        <f t="shared" si="14"/>
        <v>ESC MUL PAULO VI5º ano</v>
      </c>
      <c r="T471" s="52" t="s">
        <v>249</v>
      </c>
      <c r="U471" s="19" t="s">
        <v>217</v>
      </c>
      <c r="V471" s="54" t="s">
        <v>381</v>
      </c>
      <c r="W471" s="13" t="s">
        <v>385</v>
      </c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 t="s">
        <v>385</v>
      </c>
      <c r="AJ471" s="13"/>
    </row>
    <row r="472" spans="1:36" thickBot="1" x14ac:dyDescent="0.3">
      <c r="A472" s="13"/>
      <c r="B472" s="13"/>
      <c r="C472" s="13"/>
      <c r="D472"/>
      <c r="E472" s="13"/>
      <c r="F472" s="14"/>
      <c r="G472"/>
      <c r="H472"/>
      <c r="I472" s="13" t="s">
        <v>385</v>
      </c>
      <c r="J472" s="26" t="str">
        <f>IF(K472&lt;&gt;"",COUNTIF($K$5:K472,K472)&amp;"-"&amp;K472,"")</f>
        <v/>
      </c>
      <c r="K472" s="21"/>
      <c r="L472" s="21"/>
      <c r="M472" s="13" t="s">
        <v>385</v>
      </c>
      <c r="N472" s="26" t="str">
        <f>IF(O472&lt;&gt;"",COUNTIF($O$5:O472,O472)&amp;"-"&amp;O472,"")</f>
        <v/>
      </c>
      <c r="O472" s="21"/>
      <c r="P472" s="21"/>
      <c r="Q472" s="13"/>
      <c r="R472" s="22" t="str">
        <f>IF(T472&lt;&gt;"",COUNTIF($S$5:S472,S472)&amp;"-"&amp;S472,"")</f>
        <v>1-ESCOLA MUNICIPAL MENINO JESUS5º ano</v>
      </c>
      <c r="S472" s="22" t="str">
        <f t="shared" si="14"/>
        <v>ESCOLA MUNICIPAL MENINO JESUS5º ano</v>
      </c>
      <c r="T472" s="52" t="s">
        <v>257</v>
      </c>
      <c r="U472" s="19" t="s">
        <v>217</v>
      </c>
      <c r="V472" s="54" t="s">
        <v>587</v>
      </c>
      <c r="W472" s="13" t="s">
        <v>385</v>
      </c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 t="s">
        <v>385</v>
      </c>
      <c r="AJ472" s="13"/>
    </row>
    <row r="473" spans="1:36" ht="27" thickBot="1" x14ac:dyDescent="0.3">
      <c r="A473" s="13"/>
      <c r="B473" s="13"/>
      <c r="C473" s="13"/>
      <c r="D473"/>
      <c r="E473" s="13"/>
      <c r="F473" s="14"/>
      <c r="G473"/>
      <c r="H473"/>
      <c r="I473" s="13" t="s">
        <v>385</v>
      </c>
      <c r="J473" s="26" t="str">
        <f>IF(K473&lt;&gt;"",COUNTIF($K$5:K473,K473)&amp;"-"&amp;K473,"")</f>
        <v/>
      </c>
      <c r="K473" s="21"/>
      <c r="L473" s="21"/>
      <c r="M473" s="13" t="s">
        <v>385</v>
      </c>
      <c r="N473" s="26" t="str">
        <f>IF(O473&lt;&gt;"",COUNTIF($O$5:O473,O473)&amp;"-"&amp;O473,"")</f>
        <v/>
      </c>
      <c r="O473" s="21"/>
      <c r="P473" s="21"/>
      <c r="Q473" s="13"/>
      <c r="R473" s="22" t="str">
        <f>IF(T473&lt;&gt;"",COUNTIF($S$5:S473,S473)&amp;"-"&amp;S473,"")</f>
        <v>1-ESCOLA MUNICIPAL NESTOR PEREIRA DE SOUSA5º ano</v>
      </c>
      <c r="S473" s="22" t="str">
        <f t="shared" si="14"/>
        <v>ESCOLA MUNICIPAL NESTOR PEREIRA DE SOUSA5º ano</v>
      </c>
      <c r="T473" s="52" t="s">
        <v>250</v>
      </c>
      <c r="U473" s="19" t="s">
        <v>217</v>
      </c>
      <c r="V473" s="54" t="s">
        <v>381</v>
      </c>
      <c r="W473" s="13" t="s">
        <v>385</v>
      </c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 t="s">
        <v>385</v>
      </c>
      <c r="AJ473" s="13"/>
    </row>
    <row r="474" spans="1:36" ht="27" thickBot="1" x14ac:dyDescent="0.3">
      <c r="A474" s="13"/>
      <c r="B474" s="13"/>
      <c r="C474" s="13"/>
      <c r="D474"/>
      <c r="E474" s="13"/>
      <c r="F474" s="14"/>
      <c r="G474"/>
      <c r="H474"/>
      <c r="I474" s="13" t="s">
        <v>385</v>
      </c>
      <c r="J474" s="26" t="str">
        <f>IF(K474&lt;&gt;"",COUNTIF($K$5:K474,K474)&amp;"-"&amp;K474,"")</f>
        <v/>
      </c>
      <c r="K474" s="21"/>
      <c r="L474" s="21"/>
      <c r="M474" s="13" t="s">
        <v>385</v>
      </c>
      <c r="N474" s="26" t="str">
        <f>IF(O474&lt;&gt;"",COUNTIF($O$5:O474,O474)&amp;"-"&amp;O474,"")</f>
        <v/>
      </c>
      <c r="O474" s="21"/>
      <c r="P474" s="21"/>
      <c r="Q474" s="13"/>
      <c r="R474" s="22" t="str">
        <f>IF(T474&lt;&gt;"",COUNTIF($S$5:S474,S474)&amp;"-"&amp;S474,"")</f>
        <v>1-ESCOLA MUNICIPAL MARGARIDA OLIVEIRA DE SOUSA5º ano</v>
      </c>
      <c r="S474" s="22" t="str">
        <f t="shared" si="14"/>
        <v>ESCOLA MUNICIPAL MARGARIDA OLIVEIRA DE SOUSA5º ano</v>
      </c>
      <c r="T474" s="52" t="s">
        <v>256</v>
      </c>
      <c r="U474" s="19" t="s">
        <v>217</v>
      </c>
      <c r="V474" s="54" t="s">
        <v>423</v>
      </c>
      <c r="W474" s="13" t="s">
        <v>385</v>
      </c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 t="s">
        <v>385</v>
      </c>
      <c r="AJ474" s="13"/>
    </row>
    <row r="475" spans="1:36" thickBot="1" x14ac:dyDescent="0.3">
      <c r="A475" s="13"/>
      <c r="B475" s="13"/>
      <c r="C475" s="13"/>
      <c r="D475"/>
      <c r="E475" s="13"/>
      <c r="F475" s="14"/>
      <c r="G475"/>
      <c r="H475"/>
      <c r="I475" s="13" t="s">
        <v>385</v>
      </c>
      <c r="J475" s="26" t="str">
        <f>IF(K475&lt;&gt;"",COUNTIF($K$5:K475,K475)&amp;"-"&amp;K475,"")</f>
        <v/>
      </c>
      <c r="K475" s="21"/>
      <c r="L475" s="21"/>
      <c r="M475" s="13" t="s">
        <v>385</v>
      </c>
      <c r="N475" s="26" t="str">
        <f>IF(O475&lt;&gt;"",COUNTIF($O$5:O475,O475)&amp;"-"&amp;O475,"")</f>
        <v/>
      </c>
      <c r="O475" s="21"/>
      <c r="P475" s="21"/>
      <c r="Q475" s="13"/>
      <c r="R475" s="22" t="str">
        <f>IF(T475&lt;&gt;"",COUNTIF($S$5:S475,S475)&amp;"-"&amp;S475,"")</f>
        <v>1-ESCOLA MUNICIPAL TANCREDO NEVES5º ano</v>
      </c>
      <c r="S475" s="22" t="str">
        <f t="shared" si="14"/>
        <v>ESCOLA MUNICIPAL TANCREDO NEVES5º ano</v>
      </c>
      <c r="T475" s="52" t="s">
        <v>149</v>
      </c>
      <c r="U475" s="19" t="s">
        <v>217</v>
      </c>
      <c r="V475" s="54" t="s">
        <v>87</v>
      </c>
      <c r="W475" s="13" t="s">
        <v>385</v>
      </c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 t="s">
        <v>385</v>
      </c>
      <c r="AJ475" s="13"/>
    </row>
    <row r="476" spans="1:36" thickBot="1" x14ac:dyDescent="0.3">
      <c r="A476" s="13"/>
      <c r="B476" s="13"/>
      <c r="C476" s="13"/>
      <c r="D476"/>
      <c r="E476" s="13"/>
      <c r="F476" s="14"/>
      <c r="G476"/>
      <c r="H476"/>
      <c r="I476" s="13" t="s">
        <v>385</v>
      </c>
      <c r="J476" s="26" t="str">
        <f>IF(K476&lt;&gt;"",COUNTIF($K$5:K476,K476)&amp;"-"&amp;K476,"")</f>
        <v/>
      </c>
      <c r="K476" s="21"/>
      <c r="L476" s="21"/>
      <c r="M476" s="13" t="s">
        <v>385</v>
      </c>
      <c r="N476" s="26" t="str">
        <f>IF(O476&lt;&gt;"",COUNTIF($O$5:O476,O476)&amp;"-"&amp;O476,"")</f>
        <v/>
      </c>
      <c r="O476" s="21"/>
      <c r="P476" s="21"/>
      <c r="Q476" s="13"/>
      <c r="R476" s="22" t="str">
        <f>IF(T476&lt;&gt;"",COUNTIF($S$5:S476,S476)&amp;"-"&amp;S476,"")</f>
        <v>2-ESCOLA MUNICIPAL TANCREDO NEVES5º ano</v>
      </c>
      <c r="S476" s="22" t="str">
        <f t="shared" si="14"/>
        <v>ESCOLA MUNICIPAL TANCREDO NEVES5º ano</v>
      </c>
      <c r="T476" s="52" t="s">
        <v>149</v>
      </c>
      <c r="U476" s="19" t="s">
        <v>217</v>
      </c>
      <c r="V476" s="54" t="s">
        <v>100</v>
      </c>
      <c r="W476" s="13" t="s">
        <v>385</v>
      </c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 t="s">
        <v>385</v>
      </c>
      <c r="AJ476" s="13"/>
    </row>
    <row r="477" spans="1:36" thickBot="1" x14ac:dyDescent="0.3">
      <c r="A477" s="13"/>
      <c r="B477" s="13"/>
      <c r="C477" s="13"/>
      <c r="D477"/>
      <c r="E477" s="13"/>
      <c r="F477" s="14"/>
      <c r="G477"/>
      <c r="H477"/>
      <c r="I477" s="13" t="s">
        <v>385</v>
      </c>
      <c r="J477" s="26" t="str">
        <f>IF(K477&lt;&gt;"",COUNTIF($K$5:K477,K477)&amp;"-"&amp;K477,"")</f>
        <v/>
      </c>
      <c r="K477" s="21"/>
      <c r="L477" s="21"/>
      <c r="M477" s="13" t="s">
        <v>385</v>
      </c>
      <c r="N477" s="26" t="str">
        <f>IF(O477&lt;&gt;"",COUNTIF($O$5:O477,O477)&amp;"-"&amp;O477,"")</f>
        <v/>
      </c>
      <c r="O477" s="21"/>
      <c r="P477" s="21"/>
      <c r="Q477" s="13"/>
      <c r="R477" s="22" t="str">
        <f>IF(T477&lt;&gt;"",COUNTIF($S$5:S477,S477)&amp;"-"&amp;S477,"")</f>
        <v>3-ESCOLA MUNICIPAL TANCREDO NEVES5º ano</v>
      </c>
      <c r="S477" s="22" t="str">
        <f t="shared" si="14"/>
        <v>ESCOLA MUNICIPAL TANCREDO NEVES5º ano</v>
      </c>
      <c r="T477" s="52" t="s">
        <v>149</v>
      </c>
      <c r="U477" s="19" t="s">
        <v>217</v>
      </c>
      <c r="V477" s="54" t="s">
        <v>102</v>
      </c>
      <c r="W477" s="13" t="s">
        <v>385</v>
      </c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 t="s">
        <v>385</v>
      </c>
      <c r="AJ477" s="13"/>
    </row>
    <row r="478" spans="1:36" thickBot="1" x14ac:dyDescent="0.3">
      <c r="A478" s="13"/>
      <c r="B478" s="13"/>
      <c r="C478" s="13"/>
      <c r="D478"/>
      <c r="E478" s="13"/>
      <c r="F478" s="14"/>
      <c r="G478"/>
      <c r="H478"/>
      <c r="I478" s="13" t="s">
        <v>385</v>
      </c>
      <c r="J478" s="26" t="str">
        <f>IF(K478&lt;&gt;"",COUNTIF($K$5:K478,K478)&amp;"-"&amp;K478,"")</f>
        <v/>
      </c>
      <c r="K478" s="21"/>
      <c r="L478" s="21"/>
      <c r="M478" s="13" t="s">
        <v>385</v>
      </c>
      <c r="N478" s="26" t="str">
        <f>IF(O478&lt;&gt;"",COUNTIF($O$5:O478,O478)&amp;"-"&amp;O478,"")</f>
        <v/>
      </c>
      <c r="O478" s="21"/>
      <c r="P478" s="21"/>
      <c r="Q478" s="13"/>
      <c r="R478" s="22" t="str">
        <f>IF(T478&lt;&gt;"",COUNTIF($S$5:S478,S478)&amp;"-"&amp;S478,"")</f>
        <v>4-ESCOLA MUNICIPAL TANCREDO NEVES5º ano</v>
      </c>
      <c r="S478" s="22" t="str">
        <f t="shared" si="14"/>
        <v>ESCOLA MUNICIPAL TANCREDO NEVES5º ano</v>
      </c>
      <c r="T478" s="52" t="s">
        <v>149</v>
      </c>
      <c r="U478" s="19" t="s">
        <v>217</v>
      </c>
      <c r="V478" s="54" t="s">
        <v>103</v>
      </c>
      <c r="W478" s="13" t="s">
        <v>385</v>
      </c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 t="s">
        <v>385</v>
      </c>
      <c r="AJ478" s="13"/>
    </row>
    <row r="479" spans="1:36" thickBot="1" x14ac:dyDescent="0.3">
      <c r="A479" s="13"/>
      <c r="B479" s="13"/>
      <c r="C479" s="13"/>
      <c r="D479"/>
      <c r="E479" s="13"/>
      <c r="F479" s="14"/>
      <c r="G479"/>
      <c r="H479"/>
      <c r="I479" s="13" t="s">
        <v>385</v>
      </c>
      <c r="J479" s="26" t="str">
        <f>IF(K479&lt;&gt;"",COUNTIF($K$5:K479,K479)&amp;"-"&amp;K479,"")</f>
        <v/>
      </c>
      <c r="K479" s="21"/>
      <c r="L479" s="21"/>
      <c r="M479" s="13" t="s">
        <v>385</v>
      </c>
      <c r="N479" s="26" t="str">
        <f>IF(O479&lt;&gt;"",COUNTIF($O$5:O479,O479)&amp;"-"&amp;O479,"")</f>
        <v/>
      </c>
      <c r="O479" s="21"/>
      <c r="P479" s="21"/>
      <c r="Q479" s="13"/>
      <c r="R479" s="22" t="str">
        <f>IF(T479&lt;&gt;"",COUNTIF($S$5:S479,S479)&amp;"-"&amp;S479,"")</f>
        <v>1-ESC MUL RECURSO5º ano</v>
      </c>
      <c r="S479" s="22" t="str">
        <f t="shared" si="14"/>
        <v>ESC MUL RECURSO5º ano</v>
      </c>
      <c r="T479" s="52" t="s">
        <v>336</v>
      </c>
      <c r="U479" s="19" t="s">
        <v>217</v>
      </c>
      <c r="V479" s="54" t="s">
        <v>187</v>
      </c>
      <c r="W479" s="13" t="s">
        <v>385</v>
      </c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 t="s">
        <v>385</v>
      </c>
      <c r="AJ479" s="13"/>
    </row>
    <row r="480" spans="1:36" thickBot="1" x14ac:dyDescent="0.3">
      <c r="A480" s="13"/>
      <c r="B480" s="13"/>
      <c r="C480" s="13"/>
      <c r="D480"/>
      <c r="E480" s="13"/>
      <c r="F480" s="14"/>
      <c r="G480"/>
      <c r="H480"/>
      <c r="I480" s="13" t="s">
        <v>385</v>
      </c>
      <c r="J480" s="26" t="str">
        <f>IF(K480&lt;&gt;"",COUNTIF($K$5:K480,K480)&amp;"-"&amp;K480,"")</f>
        <v/>
      </c>
      <c r="K480" s="21"/>
      <c r="L480" s="21"/>
      <c r="M480" s="13" t="s">
        <v>385</v>
      </c>
      <c r="N480" s="26" t="str">
        <f>IF(O480&lt;&gt;"",COUNTIF($O$5:O480,O480)&amp;"-"&amp;O480,"")</f>
        <v/>
      </c>
      <c r="O480" s="21"/>
      <c r="P480" s="21"/>
      <c r="Q480" s="13"/>
      <c r="R480" s="22" t="str">
        <f>IF(T480&lt;&gt;"",COUNTIF($S$5:S480,S480)&amp;"-"&amp;S480,"")</f>
        <v>2-ESC MUL RECURSO5º ano</v>
      </c>
      <c r="S480" s="22" t="str">
        <f t="shared" si="14"/>
        <v>ESC MUL RECURSO5º ano</v>
      </c>
      <c r="T480" s="52" t="s">
        <v>336</v>
      </c>
      <c r="U480" s="19" t="s">
        <v>217</v>
      </c>
      <c r="V480" s="54" t="s">
        <v>243</v>
      </c>
      <c r="W480" s="13" t="s">
        <v>385</v>
      </c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 t="s">
        <v>385</v>
      </c>
      <c r="AJ480" s="13"/>
    </row>
    <row r="481" spans="1:36" thickBot="1" x14ac:dyDescent="0.3">
      <c r="A481" s="13"/>
      <c r="B481" s="13"/>
      <c r="C481" s="13"/>
      <c r="D481"/>
      <c r="E481" s="13"/>
      <c r="F481" s="14"/>
      <c r="G481"/>
      <c r="H481"/>
      <c r="I481" s="13" t="s">
        <v>385</v>
      </c>
      <c r="J481" s="26" t="str">
        <f>IF(K481&lt;&gt;"",COUNTIF($K$5:K481,K481)&amp;"-"&amp;K481,"")</f>
        <v/>
      </c>
      <c r="K481" s="21"/>
      <c r="L481" s="21"/>
      <c r="M481" s="13" t="s">
        <v>385</v>
      </c>
      <c r="N481" s="26" t="str">
        <f>IF(O481&lt;&gt;"",COUNTIF($O$5:O481,O481)&amp;"-"&amp;O481,"")</f>
        <v/>
      </c>
      <c r="O481" s="21"/>
      <c r="P481" s="21"/>
      <c r="Q481" s="13"/>
      <c r="R481" s="22" t="str">
        <f>IF(T481&lt;&gt;"",COUNTIF($S$5:S481,S481)&amp;"-"&amp;S481,"")</f>
        <v>3-ESC MUL RECURSO5º ano</v>
      </c>
      <c r="S481" s="22" t="str">
        <f t="shared" si="14"/>
        <v>ESC MUL RECURSO5º ano</v>
      </c>
      <c r="T481" s="52" t="s">
        <v>336</v>
      </c>
      <c r="U481" s="19" t="s">
        <v>217</v>
      </c>
      <c r="V481" s="54" t="s">
        <v>359</v>
      </c>
      <c r="W481" s="13" t="s">
        <v>385</v>
      </c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 t="s">
        <v>385</v>
      </c>
      <c r="AJ481" s="13"/>
    </row>
    <row r="482" spans="1:36" thickBot="1" x14ac:dyDescent="0.3">
      <c r="A482" s="13"/>
      <c r="B482" s="13"/>
      <c r="C482" s="13"/>
      <c r="D482"/>
      <c r="E482" s="13"/>
      <c r="F482" s="14"/>
      <c r="G482"/>
      <c r="H482"/>
      <c r="I482" s="13" t="s">
        <v>385</v>
      </c>
      <c r="J482" s="26" t="str">
        <f>IF(K482&lt;&gt;"",COUNTIF($K$5:K482,K482)&amp;"-"&amp;K482,"")</f>
        <v/>
      </c>
      <c r="K482" s="21"/>
      <c r="L482" s="21"/>
      <c r="M482" s="13" t="s">
        <v>385</v>
      </c>
      <c r="N482" s="26" t="str">
        <f>IF(O482&lt;&gt;"",COUNTIF($O$5:O482,O482)&amp;"-"&amp;O482,"")</f>
        <v/>
      </c>
      <c r="O482" s="21"/>
      <c r="P482" s="21"/>
      <c r="Q482" s="13"/>
      <c r="R482" s="22" t="str">
        <f>IF(T482&lt;&gt;"",COUNTIF($S$5:S482,S482)&amp;"-"&amp;S482,"")</f>
        <v>4-ESC MUL RECURSO5º ano</v>
      </c>
      <c r="S482" s="22" t="str">
        <f t="shared" si="14"/>
        <v>ESC MUL RECURSO5º ano</v>
      </c>
      <c r="T482" s="52" t="s">
        <v>336</v>
      </c>
      <c r="U482" s="19" t="s">
        <v>217</v>
      </c>
      <c r="V482" s="54" t="s">
        <v>563</v>
      </c>
      <c r="W482" s="13" t="s">
        <v>385</v>
      </c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 t="s">
        <v>385</v>
      </c>
      <c r="AJ482" s="13"/>
    </row>
    <row r="483" spans="1:36" ht="15" x14ac:dyDescent="0.25">
      <c r="A483" s="13"/>
      <c r="B483" s="13"/>
      <c r="C483" s="13"/>
      <c r="D483"/>
      <c r="E483" s="13"/>
      <c r="F483" s="14"/>
      <c r="G483"/>
      <c r="H483"/>
      <c r="I483" s="13" t="s">
        <v>385</v>
      </c>
      <c r="J483" s="26" t="str">
        <f>IF(K483&lt;&gt;"",COUNTIF($K$5:K483,K483)&amp;"-"&amp;K483,"")</f>
        <v/>
      </c>
      <c r="K483" s="21"/>
      <c r="L483" s="21"/>
      <c r="M483" s="13" t="s">
        <v>385</v>
      </c>
      <c r="N483" s="26" t="str">
        <f>IF(O483&lt;&gt;"",COUNTIF($O$5:O483,O483)&amp;"-"&amp;O483,"")</f>
        <v/>
      </c>
      <c r="O483" s="21"/>
      <c r="P483" s="21"/>
      <c r="Q483" s="13"/>
      <c r="R483" s="22" t="str">
        <f>IF(T483&lt;&gt;"",COUNTIF($S$5:S483,S483)&amp;"-"&amp;S483,"")</f>
        <v>2-ESCOLA MUNICIPAL FRANCISCO DIVINO VASCONCELOS5º ano</v>
      </c>
      <c r="S483" s="22" t="str">
        <f t="shared" si="14"/>
        <v>ESCOLA MUNICIPAL FRANCISCO DIVINO VASCONCELOS5º ano</v>
      </c>
      <c r="T483" s="31" t="s">
        <v>246</v>
      </c>
      <c r="U483" s="31" t="s">
        <v>217</v>
      </c>
      <c r="V483" s="31" t="s">
        <v>100</v>
      </c>
      <c r="W483" s="13" t="s">
        <v>385</v>
      </c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 t="s">
        <v>385</v>
      </c>
      <c r="AJ483" s="13"/>
    </row>
    <row r="484" spans="1:36" ht="15" x14ac:dyDescent="0.25">
      <c r="A484" s="13"/>
      <c r="B484" s="13"/>
      <c r="C484" s="13"/>
      <c r="D484"/>
      <c r="E484" s="13"/>
      <c r="F484" s="14"/>
      <c r="G484"/>
      <c r="H484"/>
      <c r="I484" s="13" t="s">
        <v>385</v>
      </c>
      <c r="J484" s="26" t="str">
        <f>IF(K484&lt;&gt;"",COUNTIF($K$5:K484,K484)&amp;"-"&amp;K484,"")</f>
        <v/>
      </c>
      <c r="K484" s="21"/>
      <c r="L484" s="21"/>
      <c r="M484" s="13" t="s">
        <v>385</v>
      </c>
      <c r="N484" s="26" t="str">
        <f>IF(O484&lt;&gt;"",COUNTIF($O$5:O484,O484)&amp;"-"&amp;O484,"")</f>
        <v/>
      </c>
      <c r="O484" s="21"/>
      <c r="P484" s="21"/>
      <c r="Q484" s="13"/>
      <c r="R484" s="22" t="str">
        <f>IF(T484&lt;&gt;"",COUNTIF($S$5:S484,S484)&amp;"-"&amp;S484,"")</f>
        <v>2-ESCOLA MUNICIPAL FRANCISCO DIVINO VASCONCELOS9º ano</v>
      </c>
      <c r="S484" s="22" t="str">
        <f t="shared" si="14"/>
        <v>ESCOLA MUNICIPAL FRANCISCO DIVINO VASCONCELOS9º ano</v>
      </c>
      <c r="T484" s="31" t="s">
        <v>246</v>
      </c>
      <c r="U484" s="31" t="s">
        <v>433</v>
      </c>
      <c r="V484" s="31" t="s">
        <v>100</v>
      </c>
      <c r="W484" s="13" t="s">
        <v>385</v>
      </c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 t="s">
        <v>385</v>
      </c>
      <c r="AJ484" s="13"/>
    </row>
    <row r="485" spans="1:36" ht="15" x14ac:dyDescent="0.25">
      <c r="A485" s="13"/>
      <c r="B485" s="13"/>
      <c r="C485" s="13"/>
      <c r="D485"/>
      <c r="E485" s="13"/>
      <c r="F485" s="14"/>
      <c r="G485"/>
      <c r="H485"/>
      <c r="I485" s="13" t="s">
        <v>385</v>
      </c>
      <c r="J485" s="26" t="str">
        <f>IF(K485&lt;&gt;"",COUNTIF($K$5:K485,K485)&amp;"-"&amp;K485,"")</f>
        <v/>
      </c>
      <c r="K485" s="21"/>
      <c r="L485" s="21"/>
      <c r="M485" s="13" t="s">
        <v>385</v>
      </c>
      <c r="N485" s="26" t="str">
        <f>IF(O485&lt;&gt;"",COUNTIF($O$5:O485,O485)&amp;"-"&amp;O485,"")</f>
        <v/>
      </c>
      <c r="O485" s="21"/>
      <c r="P485" s="21"/>
      <c r="Q485" s="13"/>
      <c r="R485" s="22" t="str">
        <f>IF(T485&lt;&gt;"",COUNTIF($S$5:S485,S485)&amp;"-"&amp;S485,"")</f>
        <v/>
      </c>
      <c r="S485" s="22" t="str">
        <f t="shared" si="14"/>
        <v/>
      </c>
      <c r="T485" s="21"/>
      <c r="U485" s="21"/>
      <c r="V485" s="21"/>
      <c r="W485" s="13" t="s">
        <v>385</v>
      </c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 t="s">
        <v>385</v>
      </c>
      <c r="AJ485" s="13"/>
    </row>
    <row r="486" spans="1:36" ht="15" x14ac:dyDescent="0.25">
      <c r="A486" s="13"/>
      <c r="B486" s="13"/>
      <c r="C486" s="13"/>
      <c r="D486"/>
      <c r="E486" s="13"/>
      <c r="F486" s="14"/>
      <c r="G486"/>
      <c r="H486"/>
      <c r="I486" s="13" t="s">
        <v>385</v>
      </c>
      <c r="J486" s="26" t="str">
        <f>IF(K486&lt;&gt;"",COUNTIF($K$5:K486,K486)&amp;"-"&amp;K486,"")</f>
        <v/>
      </c>
      <c r="K486" s="21"/>
      <c r="L486" s="21"/>
      <c r="M486" s="13" t="s">
        <v>385</v>
      </c>
      <c r="N486" s="26" t="str">
        <f>IF(O486&lt;&gt;"",COUNTIF($O$5:O486,O486)&amp;"-"&amp;O486,"")</f>
        <v/>
      </c>
      <c r="O486" s="21"/>
      <c r="P486" s="21"/>
      <c r="Q486" s="13"/>
      <c r="R486" s="22" t="str">
        <f>IF(T486&lt;&gt;"",COUNTIF($S$5:S486,S486)&amp;"-"&amp;S486,"")</f>
        <v/>
      </c>
      <c r="S486" s="22" t="str">
        <f t="shared" si="14"/>
        <v/>
      </c>
      <c r="T486" s="21"/>
      <c r="U486" s="21"/>
      <c r="V486" s="21"/>
      <c r="W486" s="13" t="s">
        <v>385</v>
      </c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 t="s">
        <v>385</v>
      </c>
      <c r="AJ486" s="13"/>
    </row>
    <row r="487" spans="1:36" ht="15" x14ac:dyDescent="0.25">
      <c r="A487" s="13"/>
      <c r="B487" s="13"/>
      <c r="C487" s="13"/>
      <c r="D487"/>
      <c r="E487" s="13"/>
      <c r="F487" s="14"/>
      <c r="G487"/>
      <c r="H487"/>
      <c r="I487" s="13" t="s">
        <v>385</v>
      </c>
      <c r="J487" s="26" t="str">
        <f>IF(K487&lt;&gt;"",COUNTIF($K$5:K487,K487)&amp;"-"&amp;K487,"")</f>
        <v/>
      </c>
      <c r="K487" s="21"/>
      <c r="L487" s="21"/>
      <c r="M487" s="13" t="s">
        <v>385</v>
      </c>
      <c r="N487" s="26" t="str">
        <f>IF(O487&lt;&gt;"",COUNTIF($O$5:O487,O487)&amp;"-"&amp;O487,"")</f>
        <v/>
      </c>
      <c r="O487" s="21"/>
      <c r="P487" s="21"/>
      <c r="Q487" s="13"/>
      <c r="R487" s="22" t="str">
        <f>IF(T487&lt;&gt;"",COUNTIF($S$5:S487,S487)&amp;"-"&amp;S487,"")</f>
        <v/>
      </c>
      <c r="S487" s="22" t="str">
        <f t="shared" si="14"/>
        <v/>
      </c>
      <c r="T487" s="21"/>
      <c r="U487" s="21"/>
      <c r="V487" s="21"/>
      <c r="W487" s="13" t="s">
        <v>385</v>
      </c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 t="s">
        <v>385</v>
      </c>
      <c r="AJ487" s="13"/>
    </row>
    <row r="488" spans="1:36" ht="15" x14ac:dyDescent="0.25">
      <c r="A488" s="13"/>
      <c r="B488" s="13"/>
      <c r="C488" s="13"/>
      <c r="D488"/>
      <c r="E488" s="13"/>
      <c r="F488" s="14"/>
      <c r="G488"/>
      <c r="H488"/>
      <c r="I488" s="13" t="s">
        <v>385</v>
      </c>
      <c r="J488" s="26" t="str">
        <f>IF(K488&lt;&gt;"",COUNTIF($K$5:K488,K488)&amp;"-"&amp;K488,"")</f>
        <v/>
      </c>
      <c r="K488" s="21"/>
      <c r="L488" s="21"/>
      <c r="M488" s="13" t="s">
        <v>385</v>
      </c>
      <c r="N488" s="26" t="str">
        <f>IF(O488&lt;&gt;"",COUNTIF($O$5:O488,O488)&amp;"-"&amp;O488,"")</f>
        <v/>
      </c>
      <c r="O488" s="21"/>
      <c r="P488" s="21"/>
      <c r="Q488" s="13"/>
      <c r="R488" s="22" t="str">
        <f>IF(T488&lt;&gt;"",COUNTIF($S$5:S488,S488)&amp;"-"&amp;S488,"")</f>
        <v/>
      </c>
      <c r="S488" s="22" t="str">
        <f t="shared" si="14"/>
        <v/>
      </c>
      <c r="T488" s="21"/>
      <c r="U488" s="21"/>
      <c r="V488" s="21"/>
      <c r="W488" s="13" t="s">
        <v>385</v>
      </c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 t="s">
        <v>385</v>
      </c>
      <c r="AJ488" s="13"/>
    </row>
    <row r="489" spans="1:36" ht="15" x14ac:dyDescent="0.25">
      <c r="A489" s="13"/>
      <c r="B489" s="13"/>
      <c r="C489" s="13"/>
      <c r="D489"/>
      <c r="E489" s="13"/>
      <c r="F489" s="14"/>
      <c r="G489"/>
      <c r="H489"/>
      <c r="I489" s="13" t="s">
        <v>385</v>
      </c>
      <c r="J489" s="26" t="str">
        <f>IF(K489&lt;&gt;"",COUNTIF($K$5:K489,K489)&amp;"-"&amp;K489,"")</f>
        <v/>
      </c>
      <c r="K489" s="21"/>
      <c r="L489" s="21"/>
      <c r="M489" s="13" t="s">
        <v>385</v>
      </c>
      <c r="N489" s="26" t="str">
        <f>IF(O489&lt;&gt;"",COUNTIF($O$5:O489,O489)&amp;"-"&amp;O489,"")</f>
        <v/>
      </c>
      <c r="O489" s="21"/>
      <c r="P489" s="21"/>
      <c r="Q489" s="13"/>
      <c r="R489" s="22" t="str">
        <f>IF(T489&lt;&gt;"",COUNTIF($S$5:S489,S489)&amp;"-"&amp;S489,"")</f>
        <v/>
      </c>
      <c r="S489" s="22" t="str">
        <f t="shared" si="14"/>
        <v/>
      </c>
      <c r="T489" s="21"/>
      <c r="U489" s="21"/>
      <c r="V489" s="21"/>
      <c r="W489" s="13" t="s">
        <v>385</v>
      </c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 t="s">
        <v>385</v>
      </c>
      <c r="AJ489" s="13"/>
    </row>
    <row r="490" spans="1:36" ht="15" x14ac:dyDescent="0.25">
      <c r="A490" s="13"/>
      <c r="B490" s="13"/>
      <c r="C490" s="13"/>
      <c r="D490"/>
      <c r="E490" s="13"/>
      <c r="F490" s="14"/>
      <c r="G490"/>
      <c r="H490"/>
      <c r="I490" s="13" t="s">
        <v>385</v>
      </c>
      <c r="J490" s="26" t="str">
        <f>IF(K490&lt;&gt;"",COUNTIF($K$5:K490,K490)&amp;"-"&amp;K490,"")</f>
        <v/>
      </c>
      <c r="K490" s="21"/>
      <c r="L490" s="21"/>
      <c r="M490" s="13" t="s">
        <v>385</v>
      </c>
      <c r="N490" s="26" t="str">
        <f>IF(O490&lt;&gt;"",COUNTIF($O$5:O490,O490)&amp;"-"&amp;O490,"")</f>
        <v/>
      </c>
      <c r="O490" s="21"/>
      <c r="P490" s="21"/>
      <c r="Q490" s="13"/>
      <c r="R490" s="22" t="str">
        <f>IF(T490&lt;&gt;"",COUNTIF($S$5:S490,S490)&amp;"-"&amp;S490,"")</f>
        <v/>
      </c>
      <c r="S490" s="22" t="str">
        <f t="shared" si="14"/>
        <v/>
      </c>
      <c r="T490" s="21"/>
      <c r="U490" s="21"/>
      <c r="V490" s="21"/>
      <c r="W490" s="13" t="s">
        <v>385</v>
      </c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 t="s">
        <v>385</v>
      </c>
      <c r="AJ490" s="13"/>
    </row>
    <row r="491" spans="1:36" ht="15" x14ac:dyDescent="0.25">
      <c r="A491" s="13"/>
      <c r="B491" s="13"/>
      <c r="C491" s="13"/>
      <c r="D491"/>
      <c r="E491" s="13"/>
      <c r="F491" s="14"/>
      <c r="G491"/>
      <c r="H491"/>
      <c r="I491" s="13" t="s">
        <v>385</v>
      </c>
      <c r="J491" s="26" t="str">
        <f>IF(K491&lt;&gt;"",COUNTIF($K$5:K491,K491)&amp;"-"&amp;K491,"")</f>
        <v/>
      </c>
      <c r="K491" s="21"/>
      <c r="L491" s="21"/>
      <c r="M491" s="13" t="s">
        <v>385</v>
      </c>
      <c r="N491" s="26" t="str">
        <f>IF(O491&lt;&gt;"",COUNTIF($O$5:O491,O491)&amp;"-"&amp;O491,"")</f>
        <v/>
      </c>
      <c r="O491" s="21"/>
      <c r="P491" s="21"/>
      <c r="Q491" s="13"/>
      <c r="R491" s="22" t="str">
        <f>IF(T491&lt;&gt;"",COUNTIF($S$5:S491,S491)&amp;"-"&amp;S491,"")</f>
        <v/>
      </c>
      <c r="S491" s="22" t="str">
        <f t="shared" si="14"/>
        <v/>
      </c>
      <c r="T491" s="21"/>
      <c r="U491" s="21"/>
      <c r="V491" s="21"/>
      <c r="W491" s="13" t="s">
        <v>385</v>
      </c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 t="s">
        <v>385</v>
      </c>
      <c r="AJ491" s="13"/>
    </row>
    <row r="492" spans="1:36" ht="15" x14ac:dyDescent="0.25">
      <c r="A492" s="13"/>
      <c r="B492" s="13"/>
      <c r="C492" s="13"/>
      <c r="D492"/>
      <c r="E492" s="13"/>
      <c r="F492" s="14"/>
      <c r="G492"/>
      <c r="H492"/>
      <c r="I492" s="13" t="s">
        <v>385</v>
      </c>
      <c r="J492" s="26" t="str">
        <f>IF(K492&lt;&gt;"",COUNTIF($K$5:K492,K492)&amp;"-"&amp;K492,"")</f>
        <v/>
      </c>
      <c r="K492" s="21"/>
      <c r="L492" s="21"/>
      <c r="M492" s="13" t="s">
        <v>385</v>
      </c>
      <c r="N492" s="26" t="str">
        <f>IF(O492&lt;&gt;"",COUNTIF($O$5:O492,O492)&amp;"-"&amp;O492,"")</f>
        <v/>
      </c>
      <c r="O492" s="21"/>
      <c r="P492" s="21"/>
      <c r="Q492" s="13"/>
      <c r="R492" s="22" t="str">
        <f>IF(T492&lt;&gt;"",COUNTIF($S$5:S492,S492)&amp;"-"&amp;S492,"")</f>
        <v/>
      </c>
      <c r="S492" s="22" t="str">
        <f t="shared" si="14"/>
        <v/>
      </c>
      <c r="T492" s="21"/>
      <c r="U492" s="21"/>
      <c r="V492" s="21"/>
      <c r="W492" s="13" t="s">
        <v>385</v>
      </c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 t="s">
        <v>385</v>
      </c>
      <c r="AJ492" s="13"/>
    </row>
    <row r="493" spans="1:36" ht="15" x14ac:dyDescent="0.25">
      <c r="A493" s="13"/>
      <c r="B493" s="13"/>
      <c r="C493" s="13"/>
      <c r="D493"/>
      <c r="E493" s="13"/>
      <c r="F493" s="14"/>
      <c r="G493"/>
      <c r="H493"/>
      <c r="I493" s="13" t="s">
        <v>385</v>
      </c>
      <c r="J493" s="26" t="str">
        <f>IF(K493&lt;&gt;"",COUNTIF($K$5:K493,K493)&amp;"-"&amp;K493,"")</f>
        <v/>
      </c>
      <c r="K493" s="21"/>
      <c r="L493" s="21"/>
      <c r="M493" s="13" t="s">
        <v>385</v>
      </c>
      <c r="N493" s="26" t="str">
        <f>IF(O493&lt;&gt;"",COUNTIF($O$5:O493,O493)&amp;"-"&amp;O493,"")</f>
        <v/>
      </c>
      <c r="O493" s="21"/>
      <c r="P493" s="21"/>
      <c r="Q493" s="13"/>
      <c r="R493" s="22" t="str">
        <f>IF(T493&lt;&gt;"",COUNTIF($S$5:S493,S493)&amp;"-"&amp;S493,"")</f>
        <v/>
      </c>
      <c r="S493" s="22" t="str">
        <f t="shared" si="14"/>
        <v/>
      </c>
      <c r="T493" s="21"/>
      <c r="U493" s="21"/>
      <c r="V493" s="21"/>
      <c r="W493" s="13" t="s">
        <v>385</v>
      </c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 t="s">
        <v>385</v>
      </c>
      <c r="AJ493" s="13"/>
    </row>
    <row r="494" spans="1:36" ht="15" x14ac:dyDescent="0.25">
      <c r="A494" s="13"/>
      <c r="B494" s="13"/>
      <c r="C494" s="13"/>
      <c r="D494"/>
      <c r="E494" s="13"/>
      <c r="F494" s="14"/>
      <c r="G494"/>
      <c r="H494"/>
      <c r="I494" s="13" t="s">
        <v>385</v>
      </c>
      <c r="J494" s="26" t="str">
        <f>IF(K494&lt;&gt;"",COUNTIF($K$5:K494,K494)&amp;"-"&amp;K494,"")</f>
        <v/>
      </c>
      <c r="K494" s="21"/>
      <c r="L494" s="21"/>
      <c r="M494" s="13" t="s">
        <v>385</v>
      </c>
      <c r="N494" s="26" t="str">
        <f>IF(O494&lt;&gt;"",COUNTIF($O$5:O494,O494)&amp;"-"&amp;O494,"")</f>
        <v/>
      </c>
      <c r="O494" s="21"/>
      <c r="P494" s="21"/>
      <c r="Q494" s="13"/>
      <c r="R494" s="22" t="str">
        <f>IF(T494&lt;&gt;"",COUNTIF($S$5:S494,S494)&amp;"-"&amp;S494,"")</f>
        <v/>
      </c>
      <c r="S494" s="22" t="str">
        <f t="shared" si="14"/>
        <v/>
      </c>
      <c r="T494" s="21"/>
      <c r="U494" s="21"/>
      <c r="V494" s="21"/>
      <c r="W494" s="13" t="s">
        <v>385</v>
      </c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 t="s">
        <v>385</v>
      </c>
      <c r="AJ494" s="13"/>
    </row>
    <row r="495" spans="1:36" ht="15" x14ac:dyDescent="0.25">
      <c r="A495" s="13"/>
      <c r="B495" s="13"/>
      <c r="C495" s="13"/>
      <c r="D495"/>
      <c r="E495" s="13"/>
      <c r="F495" s="14"/>
      <c r="G495"/>
      <c r="H495"/>
      <c r="I495" s="13" t="s">
        <v>385</v>
      </c>
      <c r="J495" s="26" t="str">
        <f>IF(K495&lt;&gt;"",COUNTIF($K$5:K495,K495)&amp;"-"&amp;K495,"")</f>
        <v/>
      </c>
      <c r="K495" s="21"/>
      <c r="L495" s="21"/>
      <c r="M495" s="13" t="s">
        <v>385</v>
      </c>
      <c r="N495" s="26" t="str">
        <f>IF(O495&lt;&gt;"",COUNTIF($O$5:O495,O495)&amp;"-"&amp;O495,"")</f>
        <v/>
      </c>
      <c r="O495" s="21"/>
      <c r="P495" s="21"/>
      <c r="Q495" s="13"/>
      <c r="R495" s="22" t="str">
        <f>IF(T495&lt;&gt;"",COUNTIF($S$5:S495,S495)&amp;"-"&amp;S495,"")</f>
        <v/>
      </c>
      <c r="S495" s="22" t="str">
        <f t="shared" si="14"/>
        <v/>
      </c>
      <c r="T495" s="21"/>
      <c r="U495" s="21"/>
      <c r="V495" s="21"/>
      <c r="W495" s="13" t="s">
        <v>385</v>
      </c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 t="s">
        <v>385</v>
      </c>
      <c r="AJ495" s="13"/>
    </row>
    <row r="496" spans="1:36" ht="15" x14ac:dyDescent="0.25">
      <c r="A496" s="13"/>
      <c r="B496" s="13"/>
      <c r="C496" s="13"/>
      <c r="D496"/>
      <c r="E496" s="13"/>
      <c r="F496" s="14"/>
      <c r="G496"/>
      <c r="H496"/>
      <c r="I496" s="13" t="s">
        <v>385</v>
      </c>
      <c r="J496" s="26" t="str">
        <f>IF(K496&lt;&gt;"",COUNTIF($K$5:K496,K496)&amp;"-"&amp;K496,"")</f>
        <v/>
      </c>
      <c r="K496" s="21"/>
      <c r="L496" s="21"/>
      <c r="M496" s="13" t="s">
        <v>385</v>
      </c>
      <c r="N496" s="26" t="str">
        <f>IF(O496&lt;&gt;"",COUNTIF($O$5:O496,O496)&amp;"-"&amp;O496,"")</f>
        <v/>
      </c>
      <c r="O496" s="21"/>
      <c r="P496" s="21"/>
      <c r="Q496" s="13"/>
      <c r="R496" s="22" t="str">
        <f>IF(T496&lt;&gt;"",COUNTIF($S$5:S496,S496)&amp;"-"&amp;S496,"")</f>
        <v/>
      </c>
      <c r="S496" s="22" t="str">
        <f t="shared" si="14"/>
        <v/>
      </c>
      <c r="T496" s="21"/>
      <c r="U496" s="21"/>
      <c r="V496" s="21"/>
      <c r="W496" s="13" t="s">
        <v>385</v>
      </c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 t="s">
        <v>385</v>
      </c>
      <c r="AJ496" s="13"/>
    </row>
    <row r="497" spans="1:36" ht="15" x14ac:dyDescent="0.25">
      <c r="A497" s="13"/>
      <c r="B497" s="13"/>
      <c r="C497" s="13"/>
      <c r="D497"/>
      <c r="E497" s="13"/>
      <c r="F497" s="14"/>
      <c r="G497"/>
      <c r="H497"/>
      <c r="I497" s="13" t="s">
        <v>385</v>
      </c>
      <c r="J497" s="26" t="str">
        <f>IF(K497&lt;&gt;"",COUNTIF($K$5:K497,K497)&amp;"-"&amp;K497,"")</f>
        <v/>
      </c>
      <c r="K497" s="21"/>
      <c r="L497" s="21"/>
      <c r="M497" s="13" t="s">
        <v>385</v>
      </c>
      <c r="N497" s="26" t="str">
        <f>IF(O497&lt;&gt;"",COUNTIF($O$5:O497,O497)&amp;"-"&amp;O497,"")</f>
        <v/>
      </c>
      <c r="O497" s="21"/>
      <c r="P497" s="21"/>
      <c r="Q497" s="13"/>
      <c r="R497" s="22" t="str">
        <f>IF(T497&lt;&gt;"",COUNTIF($S$5:S497,S497)&amp;"-"&amp;S497,"")</f>
        <v/>
      </c>
      <c r="S497" s="22" t="str">
        <f t="shared" si="14"/>
        <v/>
      </c>
      <c r="T497" s="21"/>
      <c r="U497" s="21"/>
      <c r="V497" s="21"/>
      <c r="W497" s="13" t="s">
        <v>385</v>
      </c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 t="s">
        <v>385</v>
      </c>
      <c r="AJ497" s="13"/>
    </row>
    <row r="498" spans="1:36" ht="15" x14ac:dyDescent="0.25">
      <c r="A498" s="13"/>
      <c r="B498" s="13"/>
      <c r="C498" s="13"/>
      <c r="D498"/>
      <c r="E498" s="13"/>
      <c r="F498" s="14"/>
      <c r="G498"/>
      <c r="H498"/>
      <c r="I498" s="13" t="s">
        <v>385</v>
      </c>
      <c r="J498" s="26" t="str">
        <f>IF(K498&lt;&gt;"",COUNTIF($K$5:K498,K498)&amp;"-"&amp;K498,"")</f>
        <v/>
      </c>
      <c r="K498" s="21"/>
      <c r="L498" s="21"/>
      <c r="M498" s="13" t="s">
        <v>385</v>
      </c>
      <c r="N498" s="26" t="str">
        <f>IF(O498&lt;&gt;"",COUNTIF($O$5:O498,O498)&amp;"-"&amp;O498,"")</f>
        <v/>
      </c>
      <c r="O498" s="21"/>
      <c r="P498" s="21"/>
      <c r="Q498" s="13"/>
      <c r="R498" s="22" t="str">
        <f>IF(T498&lt;&gt;"",COUNTIF($S$5:S498,S498)&amp;"-"&amp;S498,"")</f>
        <v/>
      </c>
      <c r="S498" s="22" t="str">
        <f t="shared" si="14"/>
        <v/>
      </c>
      <c r="T498" s="21"/>
      <c r="U498" s="21"/>
      <c r="V498" s="21"/>
      <c r="W498" s="13" t="s">
        <v>385</v>
      </c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 t="s">
        <v>385</v>
      </c>
      <c r="AJ498" s="13"/>
    </row>
    <row r="499" spans="1:36" ht="15" x14ac:dyDescent="0.25">
      <c r="A499" s="13"/>
      <c r="B499" s="13"/>
      <c r="C499" s="13"/>
      <c r="D499"/>
      <c r="E499" s="13"/>
      <c r="F499" s="14"/>
      <c r="G499"/>
      <c r="H499"/>
      <c r="I499" s="13" t="s">
        <v>385</v>
      </c>
      <c r="J499" s="26" t="str">
        <f>IF(K499&lt;&gt;"",COUNTIF($K$5:K499,K499)&amp;"-"&amp;K499,"")</f>
        <v/>
      </c>
      <c r="K499" s="21"/>
      <c r="L499" s="21"/>
      <c r="M499" s="13" t="s">
        <v>385</v>
      </c>
      <c r="N499" s="26" t="str">
        <f>IF(O499&lt;&gt;"",COUNTIF($O$5:O499,O499)&amp;"-"&amp;O499,"")</f>
        <v/>
      </c>
      <c r="O499" s="21"/>
      <c r="P499" s="21"/>
      <c r="Q499" s="13"/>
      <c r="R499" s="22" t="str">
        <f>IF(T499&lt;&gt;"",COUNTIF($S$5:S499,S499)&amp;"-"&amp;S499,"")</f>
        <v/>
      </c>
      <c r="S499" s="22" t="str">
        <f t="shared" si="14"/>
        <v/>
      </c>
      <c r="T499" s="21"/>
      <c r="U499" s="21"/>
      <c r="V499" s="21"/>
      <c r="W499" s="13" t="s">
        <v>385</v>
      </c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 t="s">
        <v>385</v>
      </c>
      <c r="AJ499" s="13"/>
    </row>
    <row r="500" spans="1:36" ht="15" x14ac:dyDescent="0.25">
      <c r="A500" s="13"/>
      <c r="B500" s="13"/>
      <c r="C500" s="13"/>
      <c r="D500"/>
      <c r="E500" s="13"/>
      <c r="F500" s="14"/>
      <c r="G500"/>
      <c r="H500"/>
      <c r="I500" s="13" t="s">
        <v>385</v>
      </c>
      <c r="J500" s="26" t="str">
        <f>IF(K500&lt;&gt;"",COUNTIF($K$5:K500,K500)&amp;"-"&amp;K500,"")</f>
        <v/>
      </c>
      <c r="K500" s="21"/>
      <c r="L500" s="21"/>
      <c r="M500" s="13" t="s">
        <v>385</v>
      </c>
      <c r="N500" s="26" t="str">
        <f>IF(O500&lt;&gt;"",COUNTIF($O$5:O500,O500)&amp;"-"&amp;O500,"")</f>
        <v/>
      </c>
      <c r="O500" s="21"/>
      <c r="P500" s="21"/>
      <c r="Q500" s="13"/>
      <c r="R500" s="22" t="str">
        <f>IF(T500&lt;&gt;"",COUNTIF($S$5:S500,S500)&amp;"-"&amp;S500,"")</f>
        <v/>
      </c>
      <c r="S500" s="22" t="str">
        <f t="shared" si="14"/>
        <v/>
      </c>
      <c r="T500" s="21"/>
      <c r="U500" s="21"/>
      <c r="V500" s="21"/>
      <c r="W500" s="13" t="s">
        <v>385</v>
      </c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 t="s">
        <v>385</v>
      </c>
      <c r="AJ500" s="13"/>
    </row>
    <row r="501" spans="1:36" ht="15" x14ac:dyDescent="0.25">
      <c r="A501" s="13"/>
      <c r="B501" s="13"/>
      <c r="C501" s="13"/>
      <c r="D501"/>
      <c r="E501" s="13"/>
      <c r="F501" s="14"/>
      <c r="G501"/>
      <c r="H501"/>
      <c r="I501" s="13" t="s">
        <v>385</v>
      </c>
      <c r="J501" s="26" t="str">
        <f>IF(K501&lt;&gt;"",COUNTIF($K$5:K501,K501)&amp;"-"&amp;K501,"")</f>
        <v/>
      </c>
      <c r="K501" s="21"/>
      <c r="L501" s="21"/>
      <c r="M501" s="13" t="s">
        <v>385</v>
      </c>
      <c r="N501" s="26" t="str">
        <f>IF(O501&lt;&gt;"",COUNTIF($O$5:O501,O501)&amp;"-"&amp;O501,"")</f>
        <v/>
      </c>
      <c r="O501" s="21"/>
      <c r="P501" s="21"/>
      <c r="Q501" s="13"/>
      <c r="R501" s="22" t="str">
        <f>IF(T501&lt;&gt;"",COUNTIF($S$5:S501,S501)&amp;"-"&amp;S501,"")</f>
        <v/>
      </c>
      <c r="S501" s="22" t="str">
        <f t="shared" si="14"/>
        <v/>
      </c>
      <c r="T501" s="21"/>
      <c r="U501" s="21"/>
      <c r="V501" s="21"/>
      <c r="W501" s="13" t="s">
        <v>385</v>
      </c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 t="s">
        <v>385</v>
      </c>
      <c r="AJ501" s="13"/>
    </row>
    <row r="502" spans="1:36" ht="15" x14ac:dyDescent="0.25">
      <c r="A502" s="13"/>
      <c r="B502" s="13"/>
      <c r="C502" s="13"/>
      <c r="D502"/>
      <c r="E502" s="13"/>
      <c r="F502" s="14"/>
      <c r="G502"/>
      <c r="H502"/>
      <c r="I502" s="13" t="s">
        <v>385</v>
      </c>
      <c r="J502" s="26" t="str">
        <f>IF(K502&lt;&gt;"",COUNTIF($K$5:K502,K502)&amp;"-"&amp;K502,"")</f>
        <v/>
      </c>
      <c r="K502" s="21"/>
      <c r="L502" s="21"/>
      <c r="M502" s="13" t="s">
        <v>385</v>
      </c>
      <c r="N502" s="26" t="str">
        <f>IF(O502&lt;&gt;"",COUNTIF($O$5:O502,O502)&amp;"-"&amp;O502,"")</f>
        <v/>
      </c>
      <c r="O502" s="21"/>
      <c r="P502" s="21"/>
      <c r="Q502" s="13"/>
      <c r="R502" s="22" t="str">
        <f>IF(T502&lt;&gt;"",COUNTIF($S$5:S502,S502)&amp;"-"&amp;S502,"")</f>
        <v/>
      </c>
      <c r="S502" s="22" t="str">
        <f t="shared" si="14"/>
        <v/>
      </c>
      <c r="T502" s="21"/>
      <c r="U502" s="21"/>
      <c r="V502" s="21"/>
      <c r="W502" s="13" t="s">
        <v>385</v>
      </c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 t="s">
        <v>385</v>
      </c>
      <c r="AJ502" s="13"/>
    </row>
    <row r="503" spans="1:36" ht="15" x14ac:dyDescent="0.25">
      <c r="A503" s="13"/>
      <c r="B503" s="13"/>
      <c r="C503" s="13"/>
      <c r="D503"/>
      <c r="E503" s="13"/>
      <c r="F503" s="14"/>
      <c r="G503"/>
      <c r="H503"/>
      <c r="I503" s="13" t="s">
        <v>385</v>
      </c>
      <c r="J503" s="26" t="str">
        <f>IF(K503&lt;&gt;"",COUNTIF($K$5:K503,K503)&amp;"-"&amp;K503,"")</f>
        <v/>
      </c>
      <c r="K503" s="21"/>
      <c r="L503" s="21"/>
      <c r="M503" s="13" t="s">
        <v>385</v>
      </c>
      <c r="N503" s="26" t="str">
        <f>IF(O503&lt;&gt;"",COUNTIF($O$5:O503,O503)&amp;"-"&amp;O503,"")</f>
        <v/>
      </c>
      <c r="O503" s="21"/>
      <c r="P503" s="21"/>
      <c r="Q503" s="13"/>
      <c r="R503" s="22" t="str">
        <f>IF(T503&lt;&gt;"",COUNTIF($S$5:S503,S503)&amp;"-"&amp;S503,"")</f>
        <v/>
      </c>
      <c r="S503" s="22" t="str">
        <f t="shared" si="14"/>
        <v/>
      </c>
      <c r="T503" s="21"/>
      <c r="U503" s="21"/>
      <c r="V503" s="21"/>
      <c r="W503" s="13" t="s">
        <v>385</v>
      </c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 t="s">
        <v>385</v>
      </c>
      <c r="AJ503" s="13"/>
    </row>
    <row r="504" spans="1:36" ht="15" x14ac:dyDescent="0.25">
      <c r="A504" s="13"/>
      <c r="B504" s="13"/>
      <c r="C504" s="13"/>
      <c r="D504"/>
      <c r="E504" s="13"/>
      <c r="F504" s="14"/>
      <c r="G504"/>
      <c r="H504"/>
      <c r="I504" s="13" t="s">
        <v>385</v>
      </c>
      <c r="J504" s="26" t="str">
        <f>IF(K504&lt;&gt;"",COUNTIF($K$5:K504,K504)&amp;"-"&amp;K504,"")</f>
        <v/>
      </c>
      <c r="K504" s="21"/>
      <c r="L504" s="21"/>
      <c r="M504" s="13" t="s">
        <v>385</v>
      </c>
      <c r="N504" s="26" t="str">
        <f>IF(O504&lt;&gt;"",COUNTIF($O$5:O504,O504)&amp;"-"&amp;O504,"")</f>
        <v/>
      </c>
      <c r="O504" s="21"/>
      <c r="P504" s="21"/>
      <c r="Q504" s="13"/>
      <c r="R504" s="22" t="str">
        <f>IF(T504&lt;&gt;"",COUNTIF($S$5:S504,S504)&amp;"-"&amp;S504,"")</f>
        <v/>
      </c>
      <c r="S504" s="22" t="str">
        <f t="shared" si="14"/>
        <v/>
      </c>
      <c r="T504" s="21"/>
      <c r="U504" s="21"/>
      <c r="V504" s="21"/>
      <c r="W504" s="13" t="s">
        <v>385</v>
      </c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 t="s">
        <v>385</v>
      </c>
      <c r="AJ504" s="13"/>
    </row>
    <row r="505" spans="1:36" ht="15" x14ac:dyDescent="0.25">
      <c r="A505" s="13"/>
      <c r="B505" s="13"/>
      <c r="C505" s="13"/>
      <c r="D505"/>
      <c r="E505" s="13"/>
      <c r="F505" s="14"/>
      <c r="G505"/>
      <c r="H505"/>
      <c r="I505" s="13" t="s">
        <v>385</v>
      </c>
      <c r="J505" s="26" t="str">
        <f>IF(K505&lt;&gt;"",COUNTIF($K$5:K505,K505)&amp;"-"&amp;K505,"")</f>
        <v/>
      </c>
      <c r="K505" s="21"/>
      <c r="L505" s="21"/>
      <c r="M505" s="13" t="s">
        <v>385</v>
      </c>
      <c r="N505" s="26" t="str">
        <f>IF(O505&lt;&gt;"",COUNTIF($O$5:O505,O505)&amp;"-"&amp;O505,"")</f>
        <v/>
      </c>
      <c r="O505" s="21"/>
      <c r="P505" s="21"/>
      <c r="Q505" s="13"/>
      <c r="R505" s="22" t="str">
        <f>IF(T505&lt;&gt;"",COUNTIF($S$5:S505,S505)&amp;"-"&amp;S505,"")</f>
        <v/>
      </c>
      <c r="S505" s="22" t="str">
        <f t="shared" si="14"/>
        <v/>
      </c>
      <c r="T505" s="21"/>
      <c r="U505" s="21"/>
      <c r="V505" s="21"/>
      <c r="W505" s="13" t="s">
        <v>385</v>
      </c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 t="s">
        <v>385</v>
      </c>
      <c r="AJ505" s="13"/>
    </row>
    <row r="506" spans="1:36" ht="15" x14ac:dyDescent="0.25">
      <c r="A506" s="13"/>
      <c r="B506" s="13"/>
      <c r="C506" s="13"/>
      <c r="D506"/>
      <c r="E506" s="13"/>
      <c r="F506" s="14"/>
      <c r="G506"/>
      <c r="H506"/>
      <c r="I506" s="13" t="s">
        <v>385</v>
      </c>
      <c r="J506" s="26" t="str">
        <f>IF(K506&lt;&gt;"",COUNTIF($K$5:K506,K506)&amp;"-"&amp;K506,"")</f>
        <v/>
      </c>
      <c r="K506" s="21"/>
      <c r="L506" s="21"/>
      <c r="M506" s="13" t="s">
        <v>385</v>
      </c>
      <c r="N506" s="26" t="str">
        <f>IF(O506&lt;&gt;"",COUNTIF($O$5:O506,O506)&amp;"-"&amp;O506,"")</f>
        <v/>
      </c>
      <c r="O506" s="21"/>
      <c r="P506" s="21"/>
      <c r="Q506" s="13"/>
      <c r="R506" s="22" t="str">
        <f>IF(T506&lt;&gt;"",COUNTIF($S$5:S506,S506)&amp;"-"&amp;S506,"")</f>
        <v/>
      </c>
      <c r="S506" s="22" t="str">
        <f t="shared" si="14"/>
        <v/>
      </c>
      <c r="T506" s="21"/>
      <c r="U506" s="21"/>
      <c r="V506" s="21"/>
      <c r="W506" s="13" t="s">
        <v>385</v>
      </c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 t="s">
        <v>385</v>
      </c>
      <c r="AJ506" s="13"/>
    </row>
    <row r="507" spans="1:36" ht="15" x14ac:dyDescent="0.25">
      <c r="A507" s="13"/>
      <c r="B507" s="13"/>
      <c r="C507" s="13"/>
      <c r="D507"/>
      <c r="E507" s="13"/>
      <c r="F507" s="14"/>
      <c r="G507"/>
      <c r="H507"/>
      <c r="I507" s="13" t="s">
        <v>385</v>
      </c>
      <c r="J507" s="26" t="str">
        <f>IF(K507&lt;&gt;"",COUNTIF($K$5:K507,K507)&amp;"-"&amp;K507,"")</f>
        <v/>
      </c>
      <c r="K507" s="21"/>
      <c r="L507" s="21"/>
      <c r="M507" s="13" t="s">
        <v>385</v>
      </c>
      <c r="N507" s="26" t="str">
        <f>IF(O507&lt;&gt;"",COUNTIF($O$5:O507,O507)&amp;"-"&amp;O507,"")</f>
        <v/>
      </c>
      <c r="O507" s="21"/>
      <c r="P507" s="21"/>
      <c r="Q507" s="13"/>
      <c r="R507" s="22" t="str">
        <f>IF(T507&lt;&gt;"",COUNTIF($S$5:S507,S507)&amp;"-"&amp;S507,"")</f>
        <v/>
      </c>
      <c r="S507" s="22" t="str">
        <f t="shared" si="14"/>
        <v/>
      </c>
      <c r="T507" s="21"/>
      <c r="U507" s="21"/>
      <c r="V507" s="21"/>
      <c r="W507" s="13" t="s">
        <v>385</v>
      </c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 t="s">
        <v>385</v>
      </c>
      <c r="AJ507" s="13"/>
    </row>
    <row r="508" spans="1:36" ht="15" x14ac:dyDescent="0.25">
      <c r="A508" s="13"/>
      <c r="B508" s="13"/>
      <c r="C508" s="13"/>
      <c r="D508"/>
      <c r="E508" s="13"/>
      <c r="F508" s="14"/>
      <c r="G508"/>
      <c r="H508"/>
      <c r="I508" s="13" t="s">
        <v>385</v>
      </c>
      <c r="J508" s="26" t="str">
        <f>IF(K508&lt;&gt;"",COUNTIF($K$5:K508,K508)&amp;"-"&amp;K508,"")</f>
        <v/>
      </c>
      <c r="K508" s="21"/>
      <c r="L508" s="21"/>
      <c r="M508" s="13" t="s">
        <v>385</v>
      </c>
      <c r="N508" s="26" t="str">
        <f>IF(O508&lt;&gt;"",COUNTIF($O$5:O508,O508)&amp;"-"&amp;O508,"")</f>
        <v/>
      </c>
      <c r="O508" s="21"/>
      <c r="P508" s="21"/>
      <c r="Q508" s="13"/>
      <c r="R508" s="22" t="str">
        <f>IF(T508&lt;&gt;"",COUNTIF($S$5:S508,S508)&amp;"-"&amp;S508,"")</f>
        <v/>
      </c>
      <c r="S508" s="22" t="str">
        <f t="shared" si="14"/>
        <v/>
      </c>
      <c r="T508" s="21"/>
      <c r="U508" s="21"/>
      <c r="V508" s="21"/>
      <c r="W508" s="13" t="s">
        <v>385</v>
      </c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 t="s">
        <v>385</v>
      </c>
      <c r="AJ508" s="13"/>
    </row>
    <row r="509" spans="1:36" ht="15" x14ac:dyDescent="0.25">
      <c r="A509" s="13"/>
      <c r="B509" s="13"/>
      <c r="C509" s="13"/>
      <c r="D509"/>
      <c r="E509" s="13"/>
      <c r="F509" s="14"/>
      <c r="G509"/>
      <c r="H509"/>
      <c r="I509" s="13" t="s">
        <v>385</v>
      </c>
      <c r="J509" s="26" t="str">
        <f>IF(K509&lt;&gt;"",COUNTIF($K$5:K509,K509)&amp;"-"&amp;K509,"")</f>
        <v/>
      </c>
      <c r="K509" s="21"/>
      <c r="L509" s="21"/>
      <c r="M509" s="13" t="s">
        <v>385</v>
      </c>
      <c r="N509" s="26" t="str">
        <f>IF(O509&lt;&gt;"",COUNTIF($O$5:O509,O509)&amp;"-"&amp;O509,"")</f>
        <v/>
      </c>
      <c r="O509" s="21"/>
      <c r="P509" s="21"/>
      <c r="Q509" s="13"/>
      <c r="R509" s="22" t="str">
        <f>IF(T509&lt;&gt;"",COUNTIF($S$5:S509,S509)&amp;"-"&amp;S509,"")</f>
        <v/>
      </c>
      <c r="S509" s="22" t="str">
        <f t="shared" si="14"/>
        <v/>
      </c>
      <c r="T509" s="21"/>
      <c r="U509" s="21"/>
      <c r="V509" s="21"/>
      <c r="W509" s="13" t="s">
        <v>385</v>
      </c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 t="s">
        <v>385</v>
      </c>
      <c r="AJ509" s="13"/>
    </row>
    <row r="510" spans="1:36" ht="15" x14ac:dyDescent="0.25">
      <c r="A510" s="13"/>
      <c r="B510" s="13"/>
      <c r="C510" s="13"/>
      <c r="D510"/>
      <c r="E510" s="13"/>
      <c r="F510" s="14"/>
      <c r="G510"/>
      <c r="H510"/>
      <c r="I510" s="13" t="s">
        <v>385</v>
      </c>
      <c r="J510" s="26" t="str">
        <f>IF(K510&lt;&gt;"",COUNTIF($K$5:K510,K510)&amp;"-"&amp;K510,"")</f>
        <v/>
      </c>
      <c r="K510" s="21"/>
      <c r="L510" s="21"/>
      <c r="M510" s="13" t="s">
        <v>385</v>
      </c>
      <c r="N510" s="26" t="str">
        <f>IF(O510&lt;&gt;"",COUNTIF($O$5:O510,O510)&amp;"-"&amp;O510,"")</f>
        <v/>
      </c>
      <c r="O510" s="21"/>
      <c r="P510" s="21"/>
      <c r="Q510" s="13"/>
      <c r="R510" s="22" t="str">
        <f>IF(T510&lt;&gt;"",COUNTIF($S$5:S510,S510)&amp;"-"&amp;S510,"")</f>
        <v/>
      </c>
      <c r="S510" s="22" t="str">
        <f t="shared" si="14"/>
        <v/>
      </c>
      <c r="T510" s="21"/>
      <c r="U510" s="21"/>
      <c r="V510" s="21"/>
      <c r="W510" s="13" t="s">
        <v>385</v>
      </c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 t="s">
        <v>385</v>
      </c>
      <c r="AJ510" s="13"/>
    </row>
    <row r="511" spans="1:36" ht="15" x14ac:dyDescent="0.25">
      <c r="A511" s="13"/>
      <c r="B511" s="13"/>
      <c r="C511" s="13"/>
      <c r="D511"/>
      <c r="E511" s="13"/>
      <c r="F511" s="14"/>
      <c r="G511"/>
      <c r="H511"/>
      <c r="I511" s="13" t="s">
        <v>385</v>
      </c>
      <c r="J511" s="26" t="str">
        <f>IF(K511&lt;&gt;"",COUNTIF($K$5:K511,K511)&amp;"-"&amp;K511,"")</f>
        <v/>
      </c>
      <c r="K511" s="21"/>
      <c r="L511" s="21"/>
      <c r="M511" s="13" t="s">
        <v>385</v>
      </c>
      <c r="N511" s="26" t="str">
        <f>IF(O511&lt;&gt;"",COUNTIF($O$5:O511,O511)&amp;"-"&amp;O511,"")</f>
        <v/>
      </c>
      <c r="O511" s="21"/>
      <c r="P511" s="21"/>
      <c r="Q511" s="13"/>
      <c r="R511" s="22" t="str">
        <f>IF(T511&lt;&gt;"",COUNTIF($S$5:S511,S511)&amp;"-"&amp;S511,"")</f>
        <v/>
      </c>
      <c r="S511" s="22" t="str">
        <f t="shared" si="14"/>
        <v/>
      </c>
      <c r="T511" s="21"/>
      <c r="U511" s="21"/>
      <c r="V511" s="21"/>
      <c r="W511" s="13" t="s">
        <v>385</v>
      </c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 t="s">
        <v>385</v>
      </c>
      <c r="AJ511" s="13"/>
    </row>
    <row r="512" spans="1:36" ht="15" x14ac:dyDescent="0.25">
      <c r="A512" s="13"/>
      <c r="B512" s="13"/>
      <c r="C512" s="13"/>
      <c r="D512" s="13"/>
      <c r="E512" s="13"/>
      <c r="F512" s="14"/>
      <c r="G512"/>
      <c r="H512"/>
      <c r="I512" s="13" t="s">
        <v>385</v>
      </c>
      <c r="J512" s="26" t="str">
        <f>IF(K512&lt;&gt;"",COUNTIF($K$5:K512,K512)&amp;"-"&amp;K512,"")</f>
        <v/>
      </c>
      <c r="K512" s="21"/>
      <c r="L512" s="21"/>
      <c r="M512" s="13" t="s">
        <v>385</v>
      </c>
      <c r="N512" s="26" t="str">
        <f>IF(O512&lt;&gt;"",COUNTIF($O$5:O512,O512)&amp;"-"&amp;O512,"")</f>
        <v/>
      </c>
      <c r="O512" s="26"/>
      <c r="P512" s="26"/>
      <c r="Q512" s="13"/>
      <c r="R512" s="22" t="str">
        <f>IF(T512&lt;&gt;"",COUNTIF($S$5:S512,S512)&amp;"-"&amp;S512,"")</f>
        <v/>
      </c>
      <c r="S512" s="22" t="str">
        <f t="shared" si="14"/>
        <v/>
      </c>
      <c r="T512" s="26"/>
      <c r="U512" s="26"/>
      <c r="V512" s="26"/>
      <c r="W512" s="13" t="s">
        <v>385</v>
      </c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 t="s">
        <v>385</v>
      </c>
      <c r="AJ512" s="13"/>
    </row>
    <row r="513" spans="1:36" ht="15" x14ac:dyDescent="0.25">
      <c r="A513" s="13"/>
      <c r="B513" s="13"/>
      <c r="C513" s="13"/>
      <c r="D513" s="13"/>
      <c r="E513" s="13"/>
      <c r="F513" s="14"/>
      <c r="G513"/>
      <c r="H513"/>
      <c r="I513" s="13" t="s">
        <v>385</v>
      </c>
      <c r="J513" s="26" t="str">
        <f>IF(K513&lt;&gt;"",COUNTIF($K$5:K513,K513)&amp;"-"&amp;K513,"")</f>
        <v/>
      </c>
      <c r="K513" s="21"/>
      <c r="L513" s="21"/>
      <c r="M513" s="13" t="s">
        <v>385</v>
      </c>
      <c r="N513" s="26" t="str">
        <f>IF(O513&lt;&gt;"",COUNTIF($O$5:O513,O513)&amp;"-"&amp;O513,"")</f>
        <v/>
      </c>
      <c r="O513" s="26"/>
      <c r="P513" s="26"/>
      <c r="Q513" s="13"/>
      <c r="R513" s="22" t="str">
        <f>IF(T513&lt;&gt;"",COUNTIF($S$5:S513,S513)&amp;"-"&amp;S513,"")</f>
        <v/>
      </c>
      <c r="S513" s="22" t="str">
        <f t="shared" si="14"/>
        <v/>
      </c>
      <c r="T513" s="26"/>
      <c r="U513" s="26"/>
      <c r="V513" s="26"/>
      <c r="W513" s="13" t="s">
        <v>385</v>
      </c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 t="s">
        <v>385</v>
      </c>
      <c r="AJ513" s="13"/>
    </row>
    <row r="514" spans="1:36" ht="15" x14ac:dyDescent="0.25">
      <c r="A514" s="13"/>
      <c r="B514" s="13"/>
      <c r="C514" s="13"/>
      <c r="D514" s="13"/>
      <c r="E514" s="13"/>
      <c r="F514" s="14"/>
      <c r="G514"/>
      <c r="H514"/>
      <c r="I514" s="13" t="s">
        <v>385</v>
      </c>
      <c r="J514" s="26" t="str">
        <f>IF(K514&lt;&gt;"",COUNTIF($K$5:K514,K514)&amp;"-"&amp;K514,"")</f>
        <v/>
      </c>
      <c r="K514" s="21"/>
      <c r="L514" s="21"/>
      <c r="M514" s="13" t="s">
        <v>385</v>
      </c>
      <c r="N514" s="26" t="str">
        <f>IF(O514&lt;&gt;"",COUNTIF($O$5:O514,O514)&amp;"-"&amp;O514,"")</f>
        <v/>
      </c>
      <c r="O514" s="26"/>
      <c r="P514" s="26"/>
      <c r="Q514" s="13"/>
      <c r="R514" s="22" t="str">
        <f>IF(T514&lt;&gt;"",COUNTIF($S$5:S514,S514)&amp;"-"&amp;S514,"")</f>
        <v/>
      </c>
      <c r="S514" s="22" t="str">
        <f t="shared" si="14"/>
        <v/>
      </c>
      <c r="T514" s="26"/>
      <c r="U514" s="26"/>
      <c r="V514" s="26"/>
      <c r="W514" s="13" t="s">
        <v>385</v>
      </c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 t="s">
        <v>385</v>
      </c>
      <c r="AJ514" s="13"/>
    </row>
    <row r="515" spans="1:36" ht="15" x14ac:dyDescent="0.25">
      <c r="A515" s="13"/>
      <c r="B515" s="13"/>
      <c r="C515" s="13"/>
      <c r="D515" s="13"/>
      <c r="E515" s="13"/>
      <c r="F515" s="14"/>
      <c r="G515"/>
      <c r="H515"/>
      <c r="I515" s="13" t="s">
        <v>385</v>
      </c>
      <c r="J515" s="26" t="str">
        <f>IF(K515&lt;&gt;"",COUNTIF($K$5:K515,K515)&amp;"-"&amp;K515,"")</f>
        <v/>
      </c>
      <c r="K515" s="21"/>
      <c r="L515" s="21"/>
      <c r="M515" s="13" t="s">
        <v>385</v>
      </c>
      <c r="N515" s="26" t="str">
        <f>IF(O515&lt;&gt;"",COUNTIF($O$5:O515,O515)&amp;"-"&amp;O515,"")</f>
        <v/>
      </c>
      <c r="O515" s="26"/>
      <c r="P515" s="26"/>
      <c r="Q515" s="13"/>
      <c r="R515" s="22" t="str">
        <f>IF(T515&lt;&gt;"",COUNTIF($S$5:S515,S515)&amp;"-"&amp;S515,"")</f>
        <v/>
      </c>
      <c r="S515" s="22" t="str">
        <f t="shared" si="14"/>
        <v/>
      </c>
      <c r="T515" s="26"/>
      <c r="U515" s="26"/>
      <c r="V515" s="26"/>
      <c r="W515" s="13" t="s">
        <v>385</v>
      </c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 t="s">
        <v>385</v>
      </c>
      <c r="AJ515" s="13"/>
    </row>
    <row r="516" spans="1:36" ht="15" x14ac:dyDescent="0.25">
      <c r="A516" s="13"/>
      <c r="B516" s="13"/>
      <c r="C516" s="13"/>
      <c r="D516" s="13"/>
      <c r="E516" s="13"/>
      <c r="F516" s="14"/>
      <c r="G516"/>
      <c r="H516"/>
      <c r="I516" s="13" t="s">
        <v>385</v>
      </c>
      <c r="J516" s="26" t="str">
        <f>IF(K516&lt;&gt;"",COUNTIF($K$5:K516,K516)&amp;"-"&amp;K516,"")</f>
        <v/>
      </c>
      <c r="K516" s="21"/>
      <c r="L516" s="21"/>
      <c r="M516" s="13" t="s">
        <v>385</v>
      </c>
      <c r="N516" s="26" t="str">
        <f>IF(O516&lt;&gt;"",COUNTIF($O$5:O516,O516)&amp;"-"&amp;O516,"")</f>
        <v/>
      </c>
      <c r="O516" s="26"/>
      <c r="P516" s="26"/>
      <c r="Q516" s="13"/>
      <c r="R516" s="22" t="str">
        <f>IF(T516&lt;&gt;"",COUNTIF($S$5:S516,S516)&amp;"-"&amp;S516,"")</f>
        <v/>
      </c>
      <c r="S516" s="22" t="str">
        <f t="shared" si="14"/>
        <v/>
      </c>
      <c r="T516" s="26"/>
      <c r="U516" s="26"/>
      <c r="V516" s="26"/>
      <c r="W516" s="13" t="s">
        <v>385</v>
      </c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 t="s">
        <v>385</v>
      </c>
      <c r="AJ516" s="13"/>
    </row>
    <row r="517" spans="1:36" ht="15" x14ac:dyDescent="0.25">
      <c r="A517" s="13"/>
      <c r="B517" s="13"/>
      <c r="C517" s="13"/>
      <c r="D517" s="13"/>
      <c r="E517" s="13"/>
      <c r="F517" s="14"/>
      <c r="G517"/>
      <c r="H517"/>
      <c r="I517" s="13" t="s">
        <v>385</v>
      </c>
      <c r="J517" s="26" t="str">
        <f>IF(K517&lt;&gt;"",COUNTIF($K$5:K517,K517)&amp;"-"&amp;K517,"")</f>
        <v/>
      </c>
      <c r="K517" s="21"/>
      <c r="L517" s="21"/>
      <c r="M517" s="13" t="s">
        <v>385</v>
      </c>
      <c r="N517" s="26" t="str">
        <f>IF(O517&lt;&gt;"",COUNTIF($O$5:O517,O517)&amp;"-"&amp;O517,"")</f>
        <v/>
      </c>
      <c r="O517" s="26"/>
      <c r="P517" s="26"/>
      <c r="Q517" s="13"/>
      <c r="R517" s="22" t="str">
        <f>IF(T517&lt;&gt;"",COUNTIF($S$5:S517,S517)&amp;"-"&amp;S517,"")</f>
        <v/>
      </c>
      <c r="S517" s="22" t="str">
        <f t="shared" si="14"/>
        <v/>
      </c>
      <c r="T517" s="26"/>
      <c r="U517" s="26"/>
      <c r="V517" s="26"/>
      <c r="W517" s="13" t="s">
        <v>385</v>
      </c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 t="s">
        <v>385</v>
      </c>
      <c r="AJ517" s="13"/>
    </row>
    <row r="518" spans="1:36" ht="15" x14ac:dyDescent="0.25">
      <c r="A518" s="13"/>
      <c r="B518" s="13"/>
      <c r="C518" s="13"/>
      <c r="D518" s="13"/>
      <c r="E518" s="13"/>
      <c r="F518" s="14"/>
      <c r="G518"/>
      <c r="H518"/>
      <c r="I518" s="13" t="s">
        <v>385</v>
      </c>
      <c r="J518" s="26" t="str">
        <f>IF(K518&lt;&gt;"",COUNTIF($K$5:K518,K518)&amp;"-"&amp;K518,"")</f>
        <v/>
      </c>
      <c r="K518" s="21"/>
      <c r="L518" s="21"/>
      <c r="M518" s="13" t="s">
        <v>385</v>
      </c>
      <c r="N518" s="26" t="str">
        <f>IF(O518&lt;&gt;"",COUNTIF($O$5:O518,O518)&amp;"-"&amp;O518,"")</f>
        <v/>
      </c>
      <c r="O518" s="26"/>
      <c r="P518" s="26"/>
      <c r="Q518" s="13"/>
      <c r="R518" s="22" t="str">
        <f>IF(T518&lt;&gt;"",COUNTIF($S$5:S518,S518)&amp;"-"&amp;S518,"")</f>
        <v/>
      </c>
      <c r="S518" s="22" t="str">
        <f t="shared" ref="S518:S581" si="15">T518&amp;U518</f>
        <v/>
      </c>
      <c r="T518" s="26"/>
      <c r="U518" s="26"/>
      <c r="V518" s="26"/>
      <c r="W518" s="13" t="s">
        <v>385</v>
      </c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 t="s">
        <v>385</v>
      </c>
      <c r="AJ518" s="13"/>
    </row>
    <row r="519" spans="1:36" ht="15" x14ac:dyDescent="0.25">
      <c r="A519" s="13"/>
      <c r="B519" s="13"/>
      <c r="C519" s="13"/>
      <c r="D519" s="13"/>
      <c r="E519" s="13"/>
      <c r="F519" s="14"/>
      <c r="G519"/>
      <c r="H519"/>
      <c r="I519" s="13" t="s">
        <v>385</v>
      </c>
      <c r="J519" s="26" t="str">
        <f>IF(K519&lt;&gt;"",COUNTIF($K$5:K519,K519)&amp;"-"&amp;K519,"")</f>
        <v/>
      </c>
      <c r="K519" s="21"/>
      <c r="L519" s="21"/>
      <c r="M519" s="13" t="s">
        <v>385</v>
      </c>
      <c r="N519" s="26" t="str">
        <f>IF(O519&lt;&gt;"",COUNTIF($O$5:O519,O519)&amp;"-"&amp;O519,"")</f>
        <v/>
      </c>
      <c r="O519" s="26"/>
      <c r="P519" s="26"/>
      <c r="Q519" s="13"/>
      <c r="R519" s="22" t="str">
        <f>IF(T519&lt;&gt;"",COUNTIF($S$5:S519,S519)&amp;"-"&amp;S519,"")</f>
        <v/>
      </c>
      <c r="S519" s="22" t="str">
        <f t="shared" si="15"/>
        <v/>
      </c>
      <c r="T519" s="26"/>
      <c r="U519" s="26"/>
      <c r="V519" s="26"/>
      <c r="W519" s="13" t="s">
        <v>385</v>
      </c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 t="s">
        <v>385</v>
      </c>
      <c r="AJ519" s="13"/>
    </row>
    <row r="520" spans="1:36" ht="15" x14ac:dyDescent="0.25">
      <c r="A520" s="13"/>
      <c r="B520" s="13"/>
      <c r="C520" s="13"/>
      <c r="D520" s="13"/>
      <c r="E520" s="13"/>
      <c r="F520" s="14"/>
      <c r="G520"/>
      <c r="H520"/>
      <c r="I520" s="13" t="s">
        <v>385</v>
      </c>
      <c r="J520" s="26" t="str">
        <f>IF(K520&lt;&gt;"",COUNTIF($K$5:K520,K520)&amp;"-"&amp;K520,"")</f>
        <v/>
      </c>
      <c r="K520" s="21"/>
      <c r="L520" s="21"/>
      <c r="M520" s="13" t="s">
        <v>385</v>
      </c>
      <c r="N520" s="26" t="str">
        <f>IF(O520&lt;&gt;"",COUNTIF($O$5:O520,O520)&amp;"-"&amp;O520,"")</f>
        <v/>
      </c>
      <c r="O520" s="26"/>
      <c r="P520" s="26"/>
      <c r="Q520" s="13"/>
      <c r="R520" s="22" t="str">
        <f>IF(T520&lt;&gt;"",COUNTIF($S$5:S520,S520)&amp;"-"&amp;S520,"")</f>
        <v/>
      </c>
      <c r="S520" s="22" t="str">
        <f t="shared" si="15"/>
        <v/>
      </c>
      <c r="T520" s="26"/>
      <c r="U520" s="26"/>
      <c r="V520" s="26"/>
      <c r="W520" s="13" t="s">
        <v>385</v>
      </c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 t="s">
        <v>385</v>
      </c>
      <c r="AJ520" s="13"/>
    </row>
    <row r="521" spans="1:36" ht="15" x14ac:dyDescent="0.25">
      <c r="A521" s="13"/>
      <c r="B521" s="13"/>
      <c r="C521" s="13"/>
      <c r="D521" s="13"/>
      <c r="E521" s="13"/>
      <c r="F521" s="14"/>
      <c r="G521"/>
      <c r="H521"/>
      <c r="I521" s="13" t="s">
        <v>385</v>
      </c>
      <c r="J521" s="26" t="str">
        <f>IF(K521&lt;&gt;"",COUNTIF($K$5:K521,K521)&amp;"-"&amp;K521,"")</f>
        <v/>
      </c>
      <c r="K521" s="21"/>
      <c r="L521" s="21"/>
      <c r="M521" s="13" t="s">
        <v>385</v>
      </c>
      <c r="N521" s="26" t="str">
        <f>IF(O521&lt;&gt;"",COUNTIF($O$5:O521,O521)&amp;"-"&amp;O521,"")</f>
        <v/>
      </c>
      <c r="O521" s="26"/>
      <c r="P521" s="26"/>
      <c r="Q521" s="13"/>
      <c r="R521" s="22" t="str">
        <f>IF(T521&lt;&gt;"",COUNTIF($S$5:S521,S521)&amp;"-"&amp;S521,"")</f>
        <v/>
      </c>
      <c r="S521" s="22" t="str">
        <f t="shared" si="15"/>
        <v/>
      </c>
      <c r="T521" s="26"/>
      <c r="U521" s="26"/>
      <c r="V521" s="26"/>
      <c r="W521" s="13" t="s">
        <v>385</v>
      </c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 t="s">
        <v>385</v>
      </c>
      <c r="AJ521" s="13"/>
    </row>
    <row r="522" spans="1:36" ht="15" x14ac:dyDescent="0.25">
      <c r="A522" s="13"/>
      <c r="B522" s="13"/>
      <c r="C522" s="13"/>
      <c r="D522" s="13"/>
      <c r="E522" s="13"/>
      <c r="F522" s="14"/>
      <c r="G522"/>
      <c r="H522"/>
      <c r="I522" s="13" t="s">
        <v>385</v>
      </c>
      <c r="J522" s="26" t="str">
        <f>IF(K522&lt;&gt;"",COUNTIF($K$5:K522,K522)&amp;"-"&amp;K522,"")</f>
        <v/>
      </c>
      <c r="K522" s="21"/>
      <c r="L522" s="21"/>
      <c r="M522" s="13" t="s">
        <v>385</v>
      </c>
      <c r="N522" s="26" t="str">
        <f>IF(O522&lt;&gt;"",COUNTIF($O$5:O522,O522)&amp;"-"&amp;O522,"")</f>
        <v/>
      </c>
      <c r="O522" s="26"/>
      <c r="P522" s="26"/>
      <c r="Q522" s="13"/>
      <c r="R522" s="22" t="str">
        <f>IF(T522&lt;&gt;"",COUNTIF($S$5:S522,S522)&amp;"-"&amp;S522,"")</f>
        <v/>
      </c>
      <c r="S522" s="22" t="str">
        <f t="shared" si="15"/>
        <v/>
      </c>
      <c r="T522" s="27"/>
      <c r="U522" s="27"/>
      <c r="V522" s="27"/>
      <c r="W522" s="13" t="s">
        <v>385</v>
      </c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 t="s">
        <v>385</v>
      </c>
      <c r="AJ522" s="13"/>
    </row>
    <row r="523" spans="1:36" ht="15" x14ac:dyDescent="0.25">
      <c r="A523" s="13"/>
      <c r="B523" s="13"/>
      <c r="C523" s="13"/>
      <c r="D523" s="13"/>
      <c r="E523" s="13"/>
      <c r="F523" s="14"/>
      <c r="G523"/>
      <c r="H523"/>
      <c r="I523" s="13" t="s">
        <v>385</v>
      </c>
      <c r="J523" s="26" t="str">
        <f>IF(K523&lt;&gt;"",COUNTIF($K$5:K523,K523)&amp;"-"&amp;K523,"")</f>
        <v/>
      </c>
      <c r="K523" s="21"/>
      <c r="L523" s="21"/>
      <c r="M523" s="13" t="s">
        <v>385</v>
      </c>
      <c r="N523" s="26" t="str">
        <f>IF(O523&lt;&gt;"",COUNTIF($O$5:O523,O523)&amp;"-"&amp;O523,"")</f>
        <v/>
      </c>
      <c r="O523" s="26"/>
      <c r="P523" s="26"/>
      <c r="Q523" s="13"/>
      <c r="R523" s="22" t="str">
        <f>IF(T523&lt;&gt;"",COUNTIF($S$5:S523,S523)&amp;"-"&amp;S523,"")</f>
        <v/>
      </c>
      <c r="S523" s="22" t="str">
        <f t="shared" si="15"/>
        <v/>
      </c>
      <c r="T523" s="27"/>
      <c r="U523" s="27"/>
      <c r="V523" s="27"/>
      <c r="W523" s="13" t="s">
        <v>385</v>
      </c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 t="s">
        <v>385</v>
      </c>
      <c r="AJ523" s="13"/>
    </row>
    <row r="524" spans="1:36" ht="15" x14ac:dyDescent="0.25">
      <c r="A524" s="13"/>
      <c r="B524" s="13"/>
      <c r="C524" s="13"/>
      <c r="D524" s="13"/>
      <c r="E524" s="13"/>
      <c r="F524" s="14"/>
      <c r="G524"/>
      <c r="H524"/>
      <c r="I524" s="13"/>
      <c r="J524" s="26" t="str">
        <f>IF(K524&lt;&gt;"",COUNTIF($K$5:K524,K524)&amp;"-"&amp;K524,"")</f>
        <v/>
      </c>
      <c r="K524" s="21"/>
      <c r="L524" s="21"/>
      <c r="M524" s="13" t="s">
        <v>385</v>
      </c>
      <c r="N524" s="26" t="str">
        <f>IF(O524&lt;&gt;"",COUNTIF($O$5:O524,O524)&amp;"-"&amp;O524,"")</f>
        <v/>
      </c>
      <c r="O524" s="26"/>
      <c r="P524" s="26"/>
      <c r="Q524" s="13"/>
      <c r="R524" s="22" t="str">
        <f>IF(T524&lt;&gt;"",COUNTIF($S$5:S524,S524)&amp;"-"&amp;S524,"")</f>
        <v/>
      </c>
      <c r="S524" s="22" t="str">
        <f t="shared" si="15"/>
        <v/>
      </c>
      <c r="T524" s="26"/>
      <c r="U524" s="26"/>
      <c r="V524" s="26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 t="s">
        <v>385</v>
      </c>
      <c r="AJ524" s="13"/>
    </row>
    <row r="525" spans="1:36" ht="15" x14ac:dyDescent="0.25">
      <c r="A525" s="13"/>
      <c r="B525" s="13"/>
      <c r="C525" s="13"/>
      <c r="D525" s="13"/>
      <c r="E525" s="13"/>
      <c r="F525" s="14"/>
      <c r="G525"/>
      <c r="H525"/>
      <c r="I525" s="13"/>
      <c r="J525" s="26" t="str">
        <f>IF(K525&lt;&gt;"",COUNTIF($K$5:K525,K525)&amp;"-"&amp;K525,"")</f>
        <v/>
      </c>
      <c r="K525" s="21"/>
      <c r="L525" s="21"/>
      <c r="M525" s="13" t="s">
        <v>385</v>
      </c>
      <c r="N525" s="26" t="str">
        <f>IF(O525&lt;&gt;"",COUNTIF($O$5:O525,O525)&amp;"-"&amp;O525,"")</f>
        <v/>
      </c>
      <c r="O525" s="26"/>
      <c r="P525" s="26"/>
      <c r="Q525" s="13"/>
      <c r="R525" s="22" t="str">
        <f>IF(T525&lt;&gt;"",COUNTIF($S$5:S525,S525)&amp;"-"&amp;S525,"")</f>
        <v/>
      </c>
      <c r="S525" s="22" t="str">
        <f t="shared" si="15"/>
        <v/>
      </c>
      <c r="T525" s="26"/>
      <c r="U525" s="26"/>
      <c r="V525" s="26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 t="s">
        <v>385</v>
      </c>
      <c r="AJ525" s="13"/>
    </row>
    <row r="526" spans="1:36" ht="15" x14ac:dyDescent="0.25">
      <c r="F526" s="14"/>
      <c r="G526"/>
      <c r="H526"/>
      <c r="J526" s="26" t="str">
        <f>IF(K526&lt;&gt;"",COUNTIF($K$5:K526,K526)&amp;"-"&amp;K526,"")</f>
        <v/>
      </c>
      <c r="K526" s="21"/>
      <c r="L526" s="21"/>
      <c r="M526" s="13" t="s">
        <v>385</v>
      </c>
      <c r="N526" s="26" t="str">
        <f>IF(O526&lt;&gt;"",COUNTIF($O$5:O526,O526)&amp;"-"&amp;O526,"")</f>
        <v/>
      </c>
      <c r="O526" s="26"/>
      <c r="P526" s="26"/>
      <c r="Q526" s="13"/>
      <c r="R526" s="22" t="str">
        <f>IF(T526&lt;&gt;"",COUNTIF($S$5:S526,S526)&amp;"-"&amp;S526,"")</f>
        <v/>
      </c>
      <c r="S526" s="22" t="str">
        <f t="shared" si="15"/>
        <v/>
      </c>
      <c r="T526" s="26"/>
      <c r="U526" s="26"/>
      <c r="V526" s="26"/>
    </row>
    <row r="527" spans="1:36" ht="15" x14ac:dyDescent="0.25">
      <c r="F527" s="14"/>
      <c r="G527"/>
      <c r="H527"/>
      <c r="J527" s="26" t="str">
        <f>IF(K527&lt;&gt;"",COUNTIF($K$5:K527,K527)&amp;"-"&amp;K527,"")</f>
        <v/>
      </c>
      <c r="K527" s="21"/>
      <c r="L527" s="21"/>
      <c r="M527" s="13" t="s">
        <v>385</v>
      </c>
      <c r="N527" s="26" t="str">
        <f>IF(O527&lt;&gt;"",COUNTIF($O$5:O527,O527)&amp;"-"&amp;O527,"")</f>
        <v/>
      </c>
      <c r="O527" s="26"/>
      <c r="P527" s="26"/>
      <c r="Q527" s="13"/>
      <c r="R527" s="22" t="str">
        <f>IF(T527&lt;&gt;"",COUNTIF($S$5:S527,S527)&amp;"-"&amp;S527,"")</f>
        <v/>
      </c>
      <c r="S527" s="22" t="str">
        <f t="shared" si="15"/>
        <v/>
      </c>
      <c r="T527" s="26"/>
      <c r="U527" s="26"/>
      <c r="V527" s="26"/>
    </row>
    <row r="528" spans="1:36" ht="15" x14ac:dyDescent="0.25">
      <c r="F528" s="14"/>
      <c r="G528"/>
      <c r="H528"/>
      <c r="J528" s="26" t="str">
        <f>IF(K528&lt;&gt;"",COUNTIF($K$5:K528,K528)&amp;"-"&amp;K528,"")</f>
        <v/>
      </c>
      <c r="K528" s="21"/>
      <c r="L528" s="21"/>
      <c r="M528" s="13" t="s">
        <v>385</v>
      </c>
      <c r="N528" s="26" t="str">
        <f>IF(O528&lt;&gt;"",COUNTIF($O$5:O528,O528)&amp;"-"&amp;O528,"")</f>
        <v/>
      </c>
      <c r="O528" s="26"/>
      <c r="P528" s="26"/>
      <c r="Q528" s="13"/>
      <c r="R528" s="22" t="str">
        <f>IF(T528&lt;&gt;"",COUNTIF($S$5:S528,S528)&amp;"-"&amp;S528,"")</f>
        <v/>
      </c>
      <c r="S528" s="22" t="str">
        <f t="shared" si="15"/>
        <v/>
      </c>
      <c r="T528" s="26"/>
      <c r="U528" s="26"/>
      <c r="V528" s="26"/>
    </row>
    <row r="529" spans="6:22" ht="15" x14ac:dyDescent="0.25">
      <c r="F529" s="14"/>
      <c r="G529"/>
      <c r="H529"/>
      <c r="J529" s="26" t="str">
        <f>IF(K529&lt;&gt;"",COUNTIF($K$5:K529,K529)&amp;"-"&amp;K529,"")</f>
        <v/>
      </c>
      <c r="K529" s="21"/>
      <c r="L529" s="21"/>
      <c r="M529" s="13" t="s">
        <v>385</v>
      </c>
      <c r="N529" s="26" t="str">
        <f>IF(O529&lt;&gt;"",COUNTIF($O$5:O529,O529)&amp;"-"&amp;O529,"")</f>
        <v/>
      </c>
      <c r="O529" s="26"/>
      <c r="P529" s="26"/>
      <c r="Q529" s="13"/>
      <c r="R529" s="22" t="str">
        <f>IF(T529&lt;&gt;"",COUNTIF($S$5:S529,S529)&amp;"-"&amp;S529,"")</f>
        <v/>
      </c>
      <c r="S529" s="22" t="str">
        <f t="shared" si="15"/>
        <v/>
      </c>
      <c r="T529" s="26"/>
      <c r="U529" s="26"/>
      <c r="V529" s="26"/>
    </row>
    <row r="530" spans="6:22" ht="15" x14ac:dyDescent="0.25">
      <c r="F530" s="14"/>
      <c r="G530"/>
      <c r="H530"/>
      <c r="J530" s="26" t="str">
        <f>IF(K530&lt;&gt;"",COUNTIF($K$5:K530,K530)&amp;"-"&amp;K530,"")</f>
        <v/>
      </c>
      <c r="K530" s="21"/>
      <c r="L530" s="21"/>
      <c r="M530" s="13" t="s">
        <v>385</v>
      </c>
      <c r="N530" s="26" t="str">
        <f>IF(O530&lt;&gt;"",COUNTIF($O$5:O530,O530)&amp;"-"&amp;O530,"")</f>
        <v/>
      </c>
      <c r="O530" s="26"/>
      <c r="P530" s="26"/>
      <c r="Q530" s="13"/>
      <c r="R530" s="22" t="str">
        <f>IF(T530&lt;&gt;"",COUNTIF($S$5:S530,S530)&amp;"-"&amp;S530,"")</f>
        <v/>
      </c>
      <c r="S530" s="22" t="str">
        <f t="shared" si="15"/>
        <v/>
      </c>
      <c r="T530" s="26"/>
      <c r="U530" s="26"/>
      <c r="V530" s="26"/>
    </row>
    <row r="531" spans="6:22" ht="15" x14ac:dyDescent="0.25">
      <c r="F531" s="14"/>
      <c r="G531"/>
      <c r="H531"/>
      <c r="J531" s="26" t="str">
        <f>IF(K531&lt;&gt;"",COUNTIF($K$5:K531,K531)&amp;"-"&amp;K531,"")</f>
        <v/>
      </c>
      <c r="K531" s="21"/>
      <c r="L531" s="21"/>
      <c r="M531" s="13" t="s">
        <v>385</v>
      </c>
      <c r="N531" s="26" t="str">
        <f>IF(O531&lt;&gt;"",COUNTIF($O$5:O531,O531)&amp;"-"&amp;O531,"")</f>
        <v/>
      </c>
      <c r="O531" s="26"/>
      <c r="P531" s="26"/>
      <c r="Q531" s="13"/>
      <c r="R531" s="22" t="str">
        <f>IF(T531&lt;&gt;"",COUNTIF($S$5:S531,S531)&amp;"-"&amp;S531,"")</f>
        <v/>
      </c>
      <c r="S531" s="22" t="str">
        <f t="shared" si="15"/>
        <v/>
      </c>
      <c r="T531" s="26"/>
      <c r="U531" s="26"/>
      <c r="V531" s="26"/>
    </row>
    <row r="532" spans="6:22" ht="15" x14ac:dyDescent="0.25">
      <c r="F532" s="14"/>
      <c r="G532"/>
      <c r="H532"/>
      <c r="J532" s="26" t="str">
        <f>IF(K532&lt;&gt;"",COUNTIF($K$5:K532,K532)&amp;"-"&amp;K532,"")</f>
        <v/>
      </c>
      <c r="K532" s="21"/>
      <c r="L532" s="21"/>
      <c r="M532" s="13" t="s">
        <v>385</v>
      </c>
      <c r="N532" s="26" t="str">
        <f>IF(O532&lt;&gt;"",COUNTIF($O$5:O532,O532)&amp;"-"&amp;O532,"")</f>
        <v/>
      </c>
      <c r="O532" s="26"/>
      <c r="P532" s="26"/>
      <c r="Q532" s="13"/>
      <c r="R532" s="22" t="str">
        <f>IF(T532&lt;&gt;"",COUNTIF($S$5:S532,S532)&amp;"-"&amp;S532,"")</f>
        <v/>
      </c>
      <c r="S532" s="22" t="str">
        <f t="shared" si="15"/>
        <v/>
      </c>
      <c r="T532" s="26"/>
      <c r="U532" s="26"/>
      <c r="V532" s="26"/>
    </row>
    <row r="533" spans="6:22" ht="15" x14ac:dyDescent="0.25">
      <c r="F533" s="14"/>
      <c r="G533"/>
      <c r="H533"/>
      <c r="J533" s="26" t="str">
        <f>IF(K533&lt;&gt;"",COUNTIF($K$5:K533,K533)&amp;"-"&amp;K533,"")</f>
        <v/>
      </c>
      <c r="K533" s="21"/>
      <c r="L533" s="21"/>
      <c r="M533" s="13" t="s">
        <v>385</v>
      </c>
      <c r="N533" s="26" t="str">
        <f>IF(O533&lt;&gt;"",COUNTIF($O$5:O533,O533)&amp;"-"&amp;O533,"")</f>
        <v/>
      </c>
      <c r="O533" s="26"/>
      <c r="P533" s="26"/>
      <c r="Q533" s="13"/>
      <c r="R533" s="22" t="str">
        <f>IF(T533&lt;&gt;"",COUNTIF($S$5:S533,S533)&amp;"-"&amp;S533,"")</f>
        <v/>
      </c>
      <c r="S533" s="22" t="str">
        <f t="shared" si="15"/>
        <v/>
      </c>
      <c r="T533" s="26"/>
      <c r="U533" s="26"/>
      <c r="V533" s="26"/>
    </row>
    <row r="534" spans="6:22" ht="15" x14ac:dyDescent="0.25">
      <c r="F534" s="14"/>
      <c r="G534"/>
      <c r="H534"/>
      <c r="J534" s="26" t="str">
        <f>IF(K534&lt;&gt;"",COUNTIF($K$5:K534,K534)&amp;"-"&amp;K534,"")</f>
        <v/>
      </c>
      <c r="K534" s="21"/>
      <c r="L534" s="21"/>
      <c r="M534" s="13" t="s">
        <v>385</v>
      </c>
      <c r="N534" s="26" t="str">
        <f>IF(O534&lt;&gt;"",COUNTIF($O$5:O534,O534)&amp;"-"&amp;O534,"")</f>
        <v/>
      </c>
      <c r="O534" s="26"/>
      <c r="P534" s="26"/>
      <c r="Q534" s="13"/>
      <c r="R534" s="22" t="str">
        <f>IF(T534&lt;&gt;"",COUNTIF($S$5:S534,S534)&amp;"-"&amp;S534,"")</f>
        <v/>
      </c>
      <c r="S534" s="22" t="str">
        <f t="shared" si="15"/>
        <v/>
      </c>
      <c r="T534" s="26"/>
      <c r="U534" s="26"/>
      <c r="V534" s="26"/>
    </row>
    <row r="535" spans="6:22" ht="15" x14ac:dyDescent="0.25">
      <c r="F535" s="14"/>
      <c r="G535"/>
      <c r="H535"/>
      <c r="J535" s="26" t="str">
        <f>IF(K535&lt;&gt;"",COUNTIF($K$5:K535,K535)&amp;"-"&amp;K535,"")</f>
        <v/>
      </c>
      <c r="K535" s="21"/>
      <c r="L535" s="21"/>
      <c r="M535" s="13" t="s">
        <v>385</v>
      </c>
      <c r="N535" s="26" t="str">
        <f>IF(O535&lt;&gt;"",COUNTIF($O$5:O535,O535)&amp;"-"&amp;O535,"")</f>
        <v/>
      </c>
      <c r="O535" s="26"/>
      <c r="P535" s="26"/>
      <c r="Q535" s="13"/>
      <c r="R535" s="22" t="str">
        <f>IF(T535&lt;&gt;"",COUNTIF($S$5:S535,S535)&amp;"-"&amp;S535,"")</f>
        <v/>
      </c>
      <c r="S535" s="22" t="str">
        <f t="shared" si="15"/>
        <v/>
      </c>
      <c r="T535" s="26"/>
      <c r="U535" s="26"/>
      <c r="V535" s="26"/>
    </row>
    <row r="536" spans="6:22" ht="15" x14ac:dyDescent="0.25">
      <c r="F536" s="14"/>
      <c r="G536"/>
      <c r="H536"/>
      <c r="J536" s="26" t="str">
        <f>IF(K536&lt;&gt;"",COUNTIF($K$5:K536,K536)&amp;"-"&amp;K536,"")</f>
        <v/>
      </c>
      <c r="K536" s="21"/>
      <c r="L536" s="21"/>
      <c r="M536" s="13" t="s">
        <v>385</v>
      </c>
      <c r="N536" s="26" t="str">
        <f>IF(O536&lt;&gt;"",COUNTIF($O$5:O536,O536)&amp;"-"&amp;O536,"")</f>
        <v/>
      </c>
      <c r="O536" s="26"/>
      <c r="P536" s="26"/>
      <c r="Q536" s="13"/>
      <c r="R536" s="22" t="str">
        <f>IF(T536&lt;&gt;"",COUNTIF($S$5:S536,S536)&amp;"-"&amp;S536,"")</f>
        <v/>
      </c>
      <c r="S536" s="22" t="str">
        <f t="shared" si="15"/>
        <v/>
      </c>
      <c r="T536" s="26"/>
      <c r="U536" s="26"/>
      <c r="V536" s="26"/>
    </row>
    <row r="537" spans="6:22" ht="15" x14ac:dyDescent="0.25">
      <c r="F537" s="14"/>
      <c r="G537"/>
      <c r="H537"/>
      <c r="J537" s="26" t="str">
        <f>IF(K537&lt;&gt;"",COUNTIF($K$5:K537,K537)&amp;"-"&amp;K537,"")</f>
        <v/>
      </c>
      <c r="K537" s="21"/>
      <c r="L537" s="21"/>
      <c r="M537" s="13" t="s">
        <v>385</v>
      </c>
      <c r="N537" s="26" t="str">
        <f>IF(O537&lt;&gt;"",COUNTIF($O$5:O537,O537)&amp;"-"&amp;O537,"")</f>
        <v/>
      </c>
      <c r="O537" s="26"/>
      <c r="P537" s="26"/>
      <c r="Q537" s="13"/>
      <c r="R537" s="22" t="str">
        <f>IF(T537&lt;&gt;"",COUNTIF($S$5:S537,S537)&amp;"-"&amp;S537,"")</f>
        <v/>
      </c>
      <c r="S537" s="22" t="str">
        <f t="shared" si="15"/>
        <v/>
      </c>
      <c r="T537" s="26"/>
      <c r="U537" s="26"/>
      <c r="V537" s="26"/>
    </row>
    <row r="538" spans="6:22" ht="15.75" customHeight="1" x14ac:dyDescent="0.25">
      <c r="G538"/>
      <c r="H538"/>
      <c r="J538" s="26" t="str">
        <f>IF(K538&lt;&gt;"",COUNTIF($K$5:K538,K538)&amp;"-"&amp;K538,"")</f>
        <v/>
      </c>
      <c r="K538" s="21"/>
      <c r="L538" s="21"/>
      <c r="M538" s="13" t="s">
        <v>385</v>
      </c>
      <c r="N538" s="26" t="str">
        <f>IF(O538&lt;&gt;"",COUNTIF($O$5:O538,O538)&amp;"-"&amp;O538,"")</f>
        <v/>
      </c>
      <c r="O538" s="27"/>
      <c r="P538" s="27"/>
      <c r="R538" s="22" t="str">
        <f>IF(T538&lt;&gt;"",COUNTIF($S$5:S538,S538)&amp;"-"&amp;S538,"")</f>
        <v/>
      </c>
      <c r="S538" s="22" t="str">
        <f t="shared" si="15"/>
        <v/>
      </c>
      <c r="T538" s="27"/>
      <c r="U538" s="27"/>
      <c r="V538" s="27"/>
    </row>
    <row r="539" spans="6:22" ht="15.75" customHeight="1" x14ac:dyDescent="0.25">
      <c r="G539"/>
      <c r="H539"/>
      <c r="J539" s="26" t="str">
        <f>IF(K539&lt;&gt;"",COUNTIF($K$5:K539,K539)&amp;"-"&amp;K539,"")</f>
        <v/>
      </c>
      <c r="K539" s="21"/>
      <c r="L539" s="21"/>
      <c r="M539" s="13" t="s">
        <v>385</v>
      </c>
      <c r="N539" s="26" t="str">
        <f>IF(O539&lt;&gt;"",COUNTIF($O$5:O539,O539)&amp;"-"&amp;O539,"")</f>
        <v/>
      </c>
      <c r="O539" s="27"/>
      <c r="P539" s="27"/>
      <c r="R539" s="22" t="str">
        <f>IF(T539&lt;&gt;"",COUNTIF($S$5:S539,S539)&amp;"-"&amp;S539,"")</f>
        <v/>
      </c>
      <c r="S539" s="22" t="str">
        <f t="shared" si="15"/>
        <v/>
      </c>
      <c r="T539" s="27"/>
      <c r="U539" s="27"/>
      <c r="V539" s="27"/>
    </row>
    <row r="540" spans="6:22" ht="15.75" customHeight="1" x14ac:dyDescent="0.25">
      <c r="G540"/>
      <c r="H540"/>
      <c r="J540" s="26" t="str">
        <f>IF(K540&lt;&gt;"",COUNTIF($K$5:K540,K540)&amp;"-"&amp;K540,"")</f>
        <v/>
      </c>
      <c r="K540" s="21"/>
      <c r="L540" s="21"/>
      <c r="M540" s="13" t="s">
        <v>385</v>
      </c>
      <c r="N540" s="26" t="str">
        <f>IF(O540&lt;&gt;"",COUNTIF($O$5:O540,O540)&amp;"-"&amp;O540,"")</f>
        <v/>
      </c>
      <c r="O540" s="27"/>
      <c r="P540" s="27"/>
      <c r="R540" s="22" t="str">
        <f>IF(T540&lt;&gt;"",COUNTIF($S$5:S540,S540)&amp;"-"&amp;S540,"")</f>
        <v/>
      </c>
      <c r="S540" s="22" t="str">
        <f t="shared" si="15"/>
        <v/>
      </c>
      <c r="T540" s="27"/>
      <c r="U540" s="27"/>
      <c r="V540" s="27"/>
    </row>
    <row r="541" spans="6:22" ht="15.75" customHeight="1" x14ac:dyDescent="0.25">
      <c r="G541"/>
      <c r="H541"/>
      <c r="J541" s="26" t="str">
        <f>IF(K541&lt;&gt;"",COUNTIF($K$5:K541,K541)&amp;"-"&amp;K541,"")</f>
        <v/>
      </c>
      <c r="K541" s="21"/>
      <c r="L541" s="21"/>
      <c r="M541" s="13" t="s">
        <v>385</v>
      </c>
      <c r="N541" s="26" t="str">
        <f>IF(O541&lt;&gt;"",COUNTIF($O$5:O541,O541)&amp;"-"&amp;O541,"")</f>
        <v/>
      </c>
      <c r="O541" s="27"/>
      <c r="P541" s="27"/>
      <c r="R541" s="22" t="str">
        <f>IF(T541&lt;&gt;"",COUNTIF($S$5:S541,S541)&amp;"-"&amp;S541,"")</f>
        <v/>
      </c>
      <c r="S541" s="22" t="str">
        <f t="shared" si="15"/>
        <v/>
      </c>
      <c r="T541" s="27"/>
      <c r="U541" s="27"/>
      <c r="V541" s="27"/>
    </row>
    <row r="542" spans="6:22" ht="15.75" customHeight="1" x14ac:dyDescent="0.25">
      <c r="G542"/>
      <c r="H542"/>
      <c r="J542" s="26" t="str">
        <f>IF(K542&lt;&gt;"",COUNTIF($K$5:K542,K542)&amp;"-"&amp;K542,"")</f>
        <v/>
      </c>
      <c r="K542" s="21"/>
      <c r="L542" s="21"/>
      <c r="M542" s="13" t="s">
        <v>385</v>
      </c>
      <c r="N542" s="26" t="str">
        <f>IF(O542&lt;&gt;"",COUNTIF($O$5:O542,O542)&amp;"-"&amp;O542,"")</f>
        <v/>
      </c>
      <c r="O542" s="27"/>
      <c r="P542" s="27"/>
      <c r="R542" s="22" t="str">
        <f>IF(T542&lt;&gt;"",COUNTIF($S$5:S542,S542)&amp;"-"&amp;S542,"")</f>
        <v/>
      </c>
      <c r="S542" s="22" t="str">
        <f t="shared" si="15"/>
        <v/>
      </c>
      <c r="T542" s="27"/>
      <c r="U542" s="27"/>
      <c r="V542" s="27"/>
    </row>
    <row r="543" spans="6:22" ht="15.75" customHeight="1" x14ac:dyDescent="0.25">
      <c r="G543"/>
      <c r="H543"/>
      <c r="J543" s="26" t="str">
        <f>IF(K543&lt;&gt;"",COUNTIF($K$5:K543,K543)&amp;"-"&amp;K543,"")</f>
        <v/>
      </c>
      <c r="K543" s="21"/>
      <c r="L543" s="21"/>
      <c r="M543" s="13" t="s">
        <v>385</v>
      </c>
      <c r="N543" s="26" t="str">
        <f>IF(O543&lt;&gt;"",COUNTIF($O$5:O543,O543)&amp;"-"&amp;O543,"")</f>
        <v/>
      </c>
      <c r="O543" s="27"/>
      <c r="P543" s="27"/>
      <c r="R543" s="22" t="str">
        <f>IF(T543&lt;&gt;"",COUNTIF($S$5:S543,S543)&amp;"-"&amp;S543,"")</f>
        <v/>
      </c>
      <c r="S543" s="22" t="str">
        <f t="shared" si="15"/>
        <v/>
      </c>
      <c r="T543" s="27"/>
      <c r="U543" s="27"/>
      <c r="V543" s="27"/>
    </row>
    <row r="544" spans="6:22" ht="15.75" customHeight="1" x14ac:dyDescent="0.25">
      <c r="G544"/>
      <c r="H544"/>
      <c r="J544" s="26" t="str">
        <f>IF(K544&lt;&gt;"",COUNTIF($K$5:K544,K544)&amp;"-"&amp;K544,"")</f>
        <v/>
      </c>
      <c r="K544" s="21"/>
      <c r="L544" s="21"/>
      <c r="M544" s="13" t="s">
        <v>385</v>
      </c>
      <c r="N544" s="26" t="str">
        <f>IF(O544&lt;&gt;"",COUNTIF($O$5:O544,O544)&amp;"-"&amp;O544,"")</f>
        <v/>
      </c>
      <c r="O544" s="27"/>
      <c r="P544" s="27"/>
      <c r="R544" s="22" t="str">
        <f>IF(T544&lt;&gt;"",COUNTIF($S$5:S544,S544)&amp;"-"&amp;S544,"")</f>
        <v/>
      </c>
      <c r="S544" s="22" t="str">
        <f t="shared" si="15"/>
        <v/>
      </c>
      <c r="T544" s="27"/>
      <c r="U544" s="27"/>
      <c r="V544" s="27"/>
    </row>
    <row r="545" spans="7:22" ht="15.75" customHeight="1" x14ac:dyDescent="0.25">
      <c r="G545"/>
      <c r="H545"/>
      <c r="J545" s="26" t="str">
        <f>IF(K545&lt;&gt;"",COUNTIF($K$5:K545,K545)&amp;"-"&amp;K545,"")</f>
        <v/>
      </c>
      <c r="K545" s="21"/>
      <c r="L545" s="21"/>
      <c r="M545" s="13" t="s">
        <v>385</v>
      </c>
      <c r="N545" s="26" t="str">
        <f>IF(O545&lt;&gt;"",COUNTIF($O$5:O545,O545)&amp;"-"&amp;O545,"")</f>
        <v/>
      </c>
      <c r="O545" s="27"/>
      <c r="P545" s="27"/>
      <c r="R545" s="22" t="str">
        <f>IF(T545&lt;&gt;"",COUNTIF($S$5:S545,S545)&amp;"-"&amp;S545,"")</f>
        <v/>
      </c>
      <c r="S545" s="22" t="str">
        <f t="shared" si="15"/>
        <v/>
      </c>
      <c r="T545" s="27"/>
      <c r="U545" s="27"/>
      <c r="V545" s="27"/>
    </row>
    <row r="546" spans="7:22" ht="15.75" customHeight="1" x14ac:dyDescent="0.25">
      <c r="G546"/>
      <c r="H546"/>
      <c r="J546" s="26" t="str">
        <f>IF(K546&lt;&gt;"",COUNTIF($K$5:K546,K546)&amp;"-"&amp;K546,"")</f>
        <v/>
      </c>
      <c r="K546" s="21"/>
      <c r="L546" s="21"/>
      <c r="M546" s="13" t="s">
        <v>385</v>
      </c>
      <c r="N546" s="26" t="str">
        <f>IF(O546&lt;&gt;"",COUNTIF($O$5:O546,O546)&amp;"-"&amp;O546,"")</f>
        <v/>
      </c>
      <c r="O546" s="27"/>
      <c r="P546" s="27"/>
      <c r="R546" s="22" t="str">
        <f>IF(T546&lt;&gt;"",COUNTIF($S$5:S546,S546)&amp;"-"&amp;S546,"")</f>
        <v/>
      </c>
      <c r="S546" s="22" t="str">
        <f t="shared" si="15"/>
        <v/>
      </c>
      <c r="T546" s="27"/>
      <c r="U546" s="27"/>
      <c r="V546" s="27"/>
    </row>
    <row r="547" spans="7:22" ht="15.75" customHeight="1" x14ac:dyDescent="0.25">
      <c r="G547"/>
      <c r="H547"/>
      <c r="J547" s="26" t="str">
        <f>IF(K547&lt;&gt;"",COUNTIF($K$5:K547,K547)&amp;"-"&amp;K547,"")</f>
        <v/>
      </c>
      <c r="K547" s="21"/>
      <c r="L547" s="21"/>
      <c r="M547" s="13" t="s">
        <v>385</v>
      </c>
      <c r="N547" s="26" t="str">
        <f>IF(O547&lt;&gt;"",COUNTIF($O$5:O547,O547)&amp;"-"&amp;O547,"")</f>
        <v/>
      </c>
      <c r="O547" s="27"/>
      <c r="P547" s="27"/>
      <c r="R547" s="22" t="str">
        <f>IF(T547&lt;&gt;"",COUNTIF($S$5:S547,S547)&amp;"-"&amp;S547,"")</f>
        <v/>
      </c>
      <c r="S547" s="22" t="str">
        <f t="shared" si="15"/>
        <v/>
      </c>
      <c r="T547" s="27"/>
      <c r="U547" s="27"/>
      <c r="V547" s="27"/>
    </row>
    <row r="548" spans="7:22" ht="15.75" customHeight="1" x14ac:dyDescent="0.25">
      <c r="G548"/>
      <c r="H548"/>
      <c r="J548" s="26" t="str">
        <f>IF(K548&lt;&gt;"",COUNTIF($K$5:K548,K548)&amp;"-"&amp;K548,"")</f>
        <v/>
      </c>
      <c r="K548" s="21"/>
      <c r="L548" s="21"/>
      <c r="M548" s="13" t="s">
        <v>385</v>
      </c>
      <c r="N548" s="26" t="str">
        <f>IF(O548&lt;&gt;"",COUNTIF($O$5:O548,O548)&amp;"-"&amp;O548,"")</f>
        <v/>
      </c>
      <c r="O548" s="27"/>
      <c r="P548" s="27"/>
      <c r="R548" s="22" t="str">
        <f>IF(T548&lt;&gt;"",COUNTIF($S$5:S548,S548)&amp;"-"&amp;S548,"")</f>
        <v/>
      </c>
      <c r="S548" s="22" t="str">
        <f t="shared" si="15"/>
        <v/>
      </c>
      <c r="T548" s="27"/>
      <c r="U548" s="27"/>
      <c r="V548" s="27"/>
    </row>
    <row r="549" spans="7:22" ht="15.75" customHeight="1" x14ac:dyDescent="0.25">
      <c r="G549"/>
      <c r="H549"/>
      <c r="J549" s="26" t="str">
        <f>IF(K549&lt;&gt;"",COUNTIF($K$5:K549,K549)&amp;"-"&amp;K549,"")</f>
        <v/>
      </c>
      <c r="K549" s="21"/>
      <c r="L549" s="21"/>
      <c r="M549" s="13" t="s">
        <v>385</v>
      </c>
      <c r="N549" s="26" t="str">
        <f>IF(O549&lt;&gt;"",COUNTIF($O$5:O549,O549)&amp;"-"&amp;O549,"")</f>
        <v/>
      </c>
      <c r="O549" s="27"/>
      <c r="P549" s="27"/>
      <c r="R549" s="22" t="str">
        <f>IF(T549&lt;&gt;"",COUNTIF($S$5:S549,S549)&amp;"-"&amp;S549,"")</f>
        <v/>
      </c>
      <c r="S549" s="22" t="str">
        <f t="shared" si="15"/>
        <v/>
      </c>
      <c r="T549" s="27"/>
      <c r="U549" s="27"/>
      <c r="V549" s="27"/>
    </row>
    <row r="550" spans="7:22" ht="15.75" customHeight="1" x14ac:dyDescent="0.25">
      <c r="G550"/>
      <c r="H550"/>
      <c r="J550" s="26" t="str">
        <f>IF(K550&lt;&gt;"",COUNTIF($K$5:K550,K550)&amp;"-"&amp;K550,"")</f>
        <v/>
      </c>
      <c r="K550" s="21"/>
      <c r="L550" s="21"/>
      <c r="M550" s="13" t="s">
        <v>385</v>
      </c>
      <c r="N550" s="26" t="str">
        <f>IF(O550&lt;&gt;"",COUNTIF($O$5:O550,O550)&amp;"-"&amp;O550,"")</f>
        <v/>
      </c>
      <c r="O550" s="27"/>
      <c r="P550" s="27"/>
      <c r="R550" s="22" t="str">
        <f>IF(T550&lt;&gt;"",COUNTIF($S$5:S550,S550)&amp;"-"&amp;S550,"")</f>
        <v/>
      </c>
      <c r="S550" s="22" t="str">
        <f t="shared" si="15"/>
        <v/>
      </c>
      <c r="T550" s="27"/>
      <c r="U550" s="27"/>
      <c r="V550" s="27"/>
    </row>
    <row r="551" spans="7:22" ht="15.75" customHeight="1" x14ac:dyDescent="0.25">
      <c r="G551"/>
      <c r="H551"/>
      <c r="J551" s="26" t="str">
        <f>IF(K551&lt;&gt;"",COUNTIF($K$5:K551,K551)&amp;"-"&amp;K551,"")</f>
        <v/>
      </c>
      <c r="K551" s="21"/>
      <c r="L551" s="21"/>
      <c r="M551" s="13" t="s">
        <v>385</v>
      </c>
      <c r="N551" s="26" t="str">
        <f>IF(O551&lt;&gt;"",COUNTIF($O$5:O551,O551)&amp;"-"&amp;O551,"")</f>
        <v/>
      </c>
      <c r="O551" s="27"/>
      <c r="P551" s="27"/>
      <c r="R551" s="22" t="str">
        <f>IF(T551&lt;&gt;"",COUNTIF($S$5:S551,S551)&amp;"-"&amp;S551,"")</f>
        <v/>
      </c>
      <c r="S551" s="22" t="str">
        <f t="shared" si="15"/>
        <v/>
      </c>
      <c r="T551" s="27"/>
      <c r="U551" s="27"/>
      <c r="V551" s="27"/>
    </row>
    <row r="552" spans="7:22" ht="15.75" customHeight="1" x14ac:dyDescent="0.25">
      <c r="G552"/>
      <c r="H552"/>
      <c r="J552" s="26" t="str">
        <f>IF(K552&lt;&gt;"",COUNTIF($K$5:K552,K552)&amp;"-"&amp;K552,"")</f>
        <v/>
      </c>
      <c r="K552" s="21"/>
      <c r="L552" s="21"/>
      <c r="M552" s="13" t="s">
        <v>385</v>
      </c>
      <c r="N552" s="26" t="str">
        <f>IF(O552&lt;&gt;"",COUNTIF($O$5:O552,O552)&amp;"-"&amp;O552,"")</f>
        <v/>
      </c>
      <c r="O552" s="27"/>
      <c r="P552" s="27"/>
      <c r="R552" s="22" t="str">
        <f>IF(T552&lt;&gt;"",COUNTIF($S$5:S552,S552)&amp;"-"&amp;S552,"")</f>
        <v/>
      </c>
      <c r="S552" s="22" t="str">
        <f t="shared" si="15"/>
        <v/>
      </c>
      <c r="T552" s="27"/>
      <c r="U552" s="27"/>
      <c r="V552" s="27"/>
    </row>
    <row r="553" spans="7:22" ht="15.75" customHeight="1" x14ac:dyDescent="0.25">
      <c r="G553"/>
      <c r="H553"/>
      <c r="J553" s="26" t="str">
        <f>IF(K553&lt;&gt;"",COUNTIF($K$5:K553,K553)&amp;"-"&amp;K553,"")</f>
        <v/>
      </c>
      <c r="K553" s="21"/>
      <c r="L553" s="21"/>
      <c r="M553" s="13" t="s">
        <v>385</v>
      </c>
      <c r="N553" s="26" t="str">
        <f>IF(O553&lt;&gt;"",COUNTIF($O$5:O553,O553)&amp;"-"&amp;O553,"")</f>
        <v/>
      </c>
      <c r="O553" s="27"/>
      <c r="P553" s="27"/>
      <c r="R553" s="22" t="str">
        <f>IF(T553&lt;&gt;"",COUNTIF($S$5:S553,S553)&amp;"-"&amp;S553,"")</f>
        <v/>
      </c>
      <c r="S553" s="22" t="str">
        <f t="shared" si="15"/>
        <v/>
      </c>
      <c r="T553" s="27"/>
      <c r="U553" s="27"/>
      <c r="V553" s="27"/>
    </row>
    <row r="554" spans="7:22" ht="15.75" customHeight="1" x14ac:dyDescent="0.25">
      <c r="G554"/>
      <c r="H554"/>
      <c r="J554" s="26" t="str">
        <f>IF(K554&lt;&gt;"",COUNTIF($K$5:K554,K554)&amp;"-"&amp;K554,"")</f>
        <v/>
      </c>
      <c r="K554" s="21"/>
      <c r="L554" s="21"/>
      <c r="M554" s="13" t="s">
        <v>385</v>
      </c>
      <c r="N554" s="26" t="str">
        <f>IF(O554&lt;&gt;"",COUNTIF($O$5:O554,O554)&amp;"-"&amp;O554,"")</f>
        <v/>
      </c>
      <c r="O554" s="27"/>
      <c r="P554" s="27"/>
      <c r="R554" s="22" t="str">
        <f>IF(T554&lt;&gt;"",COUNTIF($S$5:S554,S554)&amp;"-"&amp;S554,"")</f>
        <v/>
      </c>
      <c r="S554" s="22" t="str">
        <f t="shared" si="15"/>
        <v/>
      </c>
      <c r="T554" s="27"/>
      <c r="U554" s="27"/>
      <c r="V554" s="27"/>
    </row>
    <row r="555" spans="7:22" ht="15.75" customHeight="1" x14ac:dyDescent="0.25">
      <c r="G555"/>
      <c r="H555"/>
      <c r="J555" s="26" t="str">
        <f>IF(K555&lt;&gt;"",COUNTIF($K$5:K555,K555)&amp;"-"&amp;K555,"")</f>
        <v/>
      </c>
      <c r="K555" s="21"/>
      <c r="L555" s="21"/>
      <c r="M555" s="13" t="s">
        <v>385</v>
      </c>
      <c r="N555" s="26" t="str">
        <f>IF(O555&lt;&gt;"",COUNTIF($O$5:O555,O555)&amp;"-"&amp;O555,"")</f>
        <v/>
      </c>
      <c r="O555" s="27"/>
      <c r="P555" s="27"/>
      <c r="R555" s="22" t="str">
        <f>IF(T555&lt;&gt;"",COUNTIF($S$5:S555,S555)&amp;"-"&amp;S555,"")</f>
        <v/>
      </c>
      <c r="S555" s="22" t="str">
        <f t="shared" si="15"/>
        <v/>
      </c>
      <c r="T555" s="27"/>
      <c r="U555" s="27"/>
      <c r="V555" s="27"/>
    </row>
    <row r="556" spans="7:22" ht="15.75" customHeight="1" x14ac:dyDescent="0.25">
      <c r="G556"/>
      <c r="H556"/>
      <c r="J556" s="26" t="str">
        <f>IF(K556&lt;&gt;"",COUNTIF($K$5:K556,K556)&amp;"-"&amp;K556,"")</f>
        <v/>
      </c>
      <c r="K556" s="21"/>
      <c r="L556" s="21"/>
      <c r="M556" s="13" t="s">
        <v>385</v>
      </c>
      <c r="N556" s="26" t="str">
        <f>IF(O556&lt;&gt;"",COUNTIF($O$5:O556,O556)&amp;"-"&amp;O556,"")</f>
        <v/>
      </c>
      <c r="O556" s="27"/>
      <c r="P556" s="27"/>
      <c r="R556" s="22" t="str">
        <f>IF(T556&lt;&gt;"",COUNTIF($S$5:S556,S556)&amp;"-"&amp;S556,"")</f>
        <v/>
      </c>
      <c r="S556" s="22" t="str">
        <f t="shared" si="15"/>
        <v/>
      </c>
      <c r="T556" s="27"/>
      <c r="U556" s="27"/>
      <c r="V556" s="27"/>
    </row>
    <row r="557" spans="7:22" ht="15.75" customHeight="1" x14ac:dyDescent="0.25">
      <c r="G557"/>
      <c r="H557"/>
      <c r="J557" s="26" t="str">
        <f>IF(K557&lt;&gt;"",COUNTIF($K$5:K557,K557)&amp;"-"&amp;K557,"")</f>
        <v/>
      </c>
      <c r="K557" s="21"/>
      <c r="L557" s="21"/>
      <c r="M557" s="13" t="s">
        <v>385</v>
      </c>
      <c r="N557" s="26" t="str">
        <f>IF(O557&lt;&gt;"",COUNTIF($O$5:O557,O557)&amp;"-"&amp;O557,"")</f>
        <v/>
      </c>
      <c r="O557" s="27"/>
      <c r="P557" s="27"/>
      <c r="R557" s="22" t="str">
        <f>IF(T557&lt;&gt;"",COUNTIF($S$5:S557,S557)&amp;"-"&amp;S557,"")</f>
        <v/>
      </c>
      <c r="S557" s="22" t="str">
        <f t="shared" si="15"/>
        <v/>
      </c>
      <c r="T557" s="27"/>
      <c r="U557" s="27"/>
      <c r="V557" s="27"/>
    </row>
    <row r="558" spans="7:22" ht="15.75" customHeight="1" x14ac:dyDescent="0.25">
      <c r="G558"/>
      <c r="H558"/>
      <c r="J558" s="26" t="str">
        <f>IF(K558&lt;&gt;"",COUNTIF($K$5:K558,K558)&amp;"-"&amp;K558,"")</f>
        <v/>
      </c>
      <c r="K558" s="21"/>
      <c r="L558" s="21"/>
      <c r="M558" s="13" t="s">
        <v>385</v>
      </c>
      <c r="N558" s="26" t="str">
        <f>IF(O558&lt;&gt;"",COUNTIF($O$5:O558,O558)&amp;"-"&amp;O558,"")</f>
        <v/>
      </c>
      <c r="O558" s="27"/>
      <c r="P558" s="27"/>
      <c r="R558" s="22" t="str">
        <f>IF(T558&lt;&gt;"",COUNTIF($S$5:S558,S558)&amp;"-"&amp;S558,"")</f>
        <v/>
      </c>
      <c r="S558" s="22" t="str">
        <f t="shared" si="15"/>
        <v/>
      </c>
      <c r="T558" s="27"/>
      <c r="U558" s="27"/>
      <c r="V558" s="27"/>
    </row>
    <row r="559" spans="7:22" ht="15.75" customHeight="1" x14ac:dyDescent="0.25">
      <c r="G559"/>
      <c r="H559"/>
      <c r="J559" s="26" t="str">
        <f>IF(K559&lt;&gt;"",COUNTIF($K$5:K559,K559)&amp;"-"&amp;K559,"")</f>
        <v/>
      </c>
      <c r="K559" s="21"/>
      <c r="L559" s="21"/>
      <c r="M559" s="13" t="s">
        <v>385</v>
      </c>
      <c r="N559" s="26" t="str">
        <f>IF(O559&lt;&gt;"",COUNTIF($O$5:O559,O559)&amp;"-"&amp;O559,"")</f>
        <v/>
      </c>
      <c r="O559" s="27"/>
      <c r="P559" s="27"/>
      <c r="R559" s="22" t="str">
        <f>IF(T559&lt;&gt;"",COUNTIF($S$5:S559,S559)&amp;"-"&amp;S559,"")</f>
        <v/>
      </c>
      <c r="S559" s="22" t="str">
        <f t="shared" si="15"/>
        <v/>
      </c>
      <c r="T559" s="27"/>
      <c r="U559" s="27"/>
      <c r="V559" s="27"/>
    </row>
    <row r="560" spans="7:22" ht="15.75" customHeight="1" x14ac:dyDescent="0.25">
      <c r="G560"/>
      <c r="H560"/>
      <c r="J560" s="26" t="str">
        <f>IF(K560&lt;&gt;"",COUNTIF($K$5:K560,K560)&amp;"-"&amp;K560,"")</f>
        <v/>
      </c>
      <c r="K560" s="21"/>
      <c r="L560" s="21"/>
      <c r="M560" s="13" t="s">
        <v>385</v>
      </c>
      <c r="N560" s="26" t="str">
        <f>IF(O560&lt;&gt;"",COUNTIF($O$5:O560,O560)&amp;"-"&amp;O560,"")</f>
        <v/>
      </c>
      <c r="O560" s="27"/>
      <c r="P560" s="27"/>
      <c r="R560" s="22" t="str">
        <f>IF(T560&lt;&gt;"",COUNTIF($S$5:S560,S560)&amp;"-"&amp;S560,"")</f>
        <v/>
      </c>
      <c r="S560" s="22" t="str">
        <f t="shared" si="15"/>
        <v/>
      </c>
      <c r="T560" s="27"/>
      <c r="U560" s="27"/>
      <c r="V560" s="27"/>
    </row>
    <row r="561" spans="7:22" ht="15.75" customHeight="1" x14ac:dyDescent="0.25">
      <c r="G561"/>
      <c r="H561"/>
      <c r="J561" s="26" t="str">
        <f>IF(K561&lt;&gt;"",COUNTIF($K$5:K561,K561)&amp;"-"&amp;K561,"")</f>
        <v/>
      </c>
      <c r="K561" s="21"/>
      <c r="L561" s="21"/>
      <c r="M561" s="13" t="s">
        <v>385</v>
      </c>
      <c r="N561" s="26" t="str">
        <f>IF(O561&lt;&gt;"",COUNTIF($O$5:O561,O561)&amp;"-"&amp;O561,"")</f>
        <v/>
      </c>
      <c r="O561" s="27"/>
      <c r="P561" s="27"/>
      <c r="R561" s="22" t="str">
        <f>IF(T561&lt;&gt;"",COUNTIF($S$5:S561,S561)&amp;"-"&amp;S561,"")</f>
        <v/>
      </c>
      <c r="S561" s="22" t="str">
        <f t="shared" si="15"/>
        <v/>
      </c>
      <c r="T561" s="27"/>
      <c r="U561" s="27"/>
      <c r="V561" s="27"/>
    </row>
    <row r="562" spans="7:22" ht="15.75" customHeight="1" x14ac:dyDescent="0.25">
      <c r="G562"/>
      <c r="H562"/>
      <c r="J562" s="26" t="str">
        <f>IF(K562&lt;&gt;"",COUNTIF($K$5:K562,K562)&amp;"-"&amp;K562,"")</f>
        <v/>
      </c>
      <c r="K562" s="21"/>
      <c r="L562" s="21"/>
      <c r="M562" s="13" t="s">
        <v>385</v>
      </c>
      <c r="N562" s="26" t="str">
        <f>IF(O562&lt;&gt;"",COUNTIF($O$5:O562,O562)&amp;"-"&amp;O562,"")</f>
        <v/>
      </c>
      <c r="O562" s="27"/>
      <c r="P562" s="27"/>
      <c r="R562" s="22" t="str">
        <f>IF(T562&lt;&gt;"",COUNTIF($S$5:S562,S562)&amp;"-"&amp;S562,"")</f>
        <v/>
      </c>
      <c r="S562" s="22" t="str">
        <f t="shared" si="15"/>
        <v/>
      </c>
      <c r="T562" s="27"/>
      <c r="U562" s="27"/>
      <c r="V562" s="27"/>
    </row>
    <row r="563" spans="7:22" ht="15.75" customHeight="1" x14ac:dyDescent="0.25">
      <c r="G563"/>
      <c r="H563"/>
      <c r="J563" s="26" t="str">
        <f>IF(K563&lt;&gt;"",COUNTIF($K$5:K563,K563)&amp;"-"&amp;K563,"")</f>
        <v/>
      </c>
      <c r="K563" s="21"/>
      <c r="L563" s="21"/>
      <c r="M563" s="13" t="s">
        <v>385</v>
      </c>
      <c r="N563" s="26" t="str">
        <f>IF(O563&lt;&gt;"",COUNTIF($O$5:O563,O563)&amp;"-"&amp;O563,"")</f>
        <v/>
      </c>
      <c r="O563" s="27"/>
      <c r="P563" s="27"/>
      <c r="R563" s="22" t="str">
        <f>IF(T563&lt;&gt;"",COUNTIF($S$5:S563,S563)&amp;"-"&amp;S563,"")</f>
        <v/>
      </c>
      <c r="S563" s="22" t="str">
        <f t="shared" si="15"/>
        <v/>
      </c>
      <c r="T563" s="27"/>
      <c r="U563" s="27"/>
      <c r="V563" s="27"/>
    </row>
    <row r="564" spans="7:22" ht="15.75" customHeight="1" x14ac:dyDescent="0.25">
      <c r="G564"/>
      <c r="H564"/>
      <c r="J564" s="26" t="str">
        <f>IF(K564&lt;&gt;"",COUNTIF($K$5:K564,K564)&amp;"-"&amp;K564,"")</f>
        <v/>
      </c>
      <c r="K564" s="21"/>
      <c r="L564" s="21"/>
      <c r="M564" s="13" t="s">
        <v>385</v>
      </c>
      <c r="N564" s="26" t="str">
        <f>IF(O564&lt;&gt;"",COUNTIF($O$5:O564,O564)&amp;"-"&amp;O564,"")</f>
        <v/>
      </c>
      <c r="O564" s="27"/>
      <c r="P564" s="27"/>
      <c r="R564" s="22" t="str">
        <f>IF(T564&lt;&gt;"",COUNTIF($S$5:S564,S564)&amp;"-"&amp;S564,"")</f>
        <v/>
      </c>
      <c r="S564" s="22" t="str">
        <f t="shared" si="15"/>
        <v/>
      </c>
      <c r="T564" s="27"/>
      <c r="U564" s="27"/>
      <c r="V564" s="27"/>
    </row>
    <row r="565" spans="7:22" ht="15.75" customHeight="1" x14ac:dyDescent="0.25">
      <c r="G565"/>
      <c r="H565"/>
      <c r="J565" s="26" t="str">
        <f>IF(K565&lt;&gt;"",COUNTIF($K$5:K565,K565)&amp;"-"&amp;K565,"")</f>
        <v/>
      </c>
      <c r="K565" s="21"/>
      <c r="L565" s="21"/>
      <c r="M565" s="13" t="s">
        <v>385</v>
      </c>
      <c r="N565" s="26" t="str">
        <f>IF(O565&lt;&gt;"",COUNTIF($O$5:O565,O565)&amp;"-"&amp;O565,"")</f>
        <v/>
      </c>
      <c r="O565" s="27"/>
      <c r="P565" s="27"/>
      <c r="R565" s="22" t="str">
        <f>IF(T565&lt;&gt;"",COUNTIF($S$5:S565,S565)&amp;"-"&amp;S565,"")</f>
        <v/>
      </c>
      <c r="S565" s="22" t="str">
        <f t="shared" si="15"/>
        <v/>
      </c>
      <c r="T565" s="27"/>
      <c r="U565" s="27"/>
      <c r="V565" s="27"/>
    </row>
    <row r="566" spans="7:22" ht="15.75" customHeight="1" x14ac:dyDescent="0.25">
      <c r="G566"/>
      <c r="H566"/>
      <c r="J566" s="26" t="str">
        <f>IF(K566&lt;&gt;"",COUNTIF($K$5:K566,K566)&amp;"-"&amp;K566,"")</f>
        <v/>
      </c>
      <c r="K566" s="21"/>
      <c r="L566" s="21"/>
      <c r="M566" s="13" t="s">
        <v>385</v>
      </c>
      <c r="N566" s="26" t="str">
        <f>IF(O566&lt;&gt;"",COUNTIF($O$5:O566,O566)&amp;"-"&amp;O566,"")</f>
        <v/>
      </c>
      <c r="O566" s="27"/>
      <c r="P566" s="27"/>
      <c r="R566" s="22" t="str">
        <f>IF(T566&lt;&gt;"",COUNTIF($S$5:S566,S566)&amp;"-"&amp;S566,"")</f>
        <v/>
      </c>
      <c r="S566" s="22" t="str">
        <f t="shared" si="15"/>
        <v/>
      </c>
      <c r="T566" s="27"/>
      <c r="U566" s="27"/>
      <c r="V566" s="27"/>
    </row>
    <row r="567" spans="7:22" ht="15.75" customHeight="1" x14ac:dyDescent="0.25">
      <c r="G567"/>
      <c r="H567"/>
      <c r="J567" s="26" t="str">
        <f>IF(K567&lt;&gt;"",COUNTIF($K$5:K567,K567)&amp;"-"&amp;K567,"")</f>
        <v/>
      </c>
      <c r="K567" s="21"/>
      <c r="L567" s="21"/>
      <c r="M567" s="13" t="s">
        <v>385</v>
      </c>
      <c r="N567" s="26" t="str">
        <f>IF(O567&lt;&gt;"",COUNTIF($O$5:O567,O567)&amp;"-"&amp;O567,"")</f>
        <v/>
      </c>
      <c r="O567" s="27"/>
      <c r="P567" s="27"/>
      <c r="R567" s="22" t="str">
        <f>IF(T567&lt;&gt;"",COUNTIF($S$5:S567,S567)&amp;"-"&amp;S567,"")</f>
        <v/>
      </c>
      <c r="S567" s="22" t="str">
        <f t="shared" si="15"/>
        <v/>
      </c>
      <c r="T567" s="27"/>
      <c r="U567" s="27"/>
      <c r="V567" s="27"/>
    </row>
    <row r="568" spans="7:22" ht="15.75" customHeight="1" x14ac:dyDescent="0.25">
      <c r="G568"/>
      <c r="H568"/>
      <c r="J568" s="26" t="str">
        <f>IF(K568&lt;&gt;"",COUNTIF($K$5:K568,K568)&amp;"-"&amp;K568,"")</f>
        <v/>
      </c>
      <c r="K568" s="21"/>
      <c r="L568" s="21"/>
      <c r="M568" s="13" t="s">
        <v>385</v>
      </c>
      <c r="N568" s="26" t="str">
        <f>IF(O568&lt;&gt;"",COUNTIF($O$5:O568,O568)&amp;"-"&amp;O568,"")</f>
        <v/>
      </c>
      <c r="O568" s="27"/>
      <c r="P568" s="27"/>
      <c r="R568" s="22" t="str">
        <f>IF(T568&lt;&gt;"",COUNTIF($S$5:S568,S568)&amp;"-"&amp;S568,"")</f>
        <v/>
      </c>
      <c r="S568" s="22" t="str">
        <f t="shared" si="15"/>
        <v/>
      </c>
      <c r="T568" s="27"/>
      <c r="U568" s="27"/>
      <c r="V568" s="27"/>
    </row>
    <row r="569" spans="7:22" ht="15.75" customHeight="1" x14ac:dyDescent="0.25">
      <c r="G569"/>
      <c r="H569"/>
      <c r="J569" s="26" t="str">
        <f>IF(K569&lt;&gt;"",COUNTIF($K$5:K569,K569)&amp;"-"&amp;K569,"")</f>
        <v/>
      </c>
      <c r="K569" s="21"/>
      <c r="L569" s="21"/>
      <c r="M569" s="13" t="s">
        <v>385</v>
      </c>
      <c r="N569" s="26" t="str">
        <f>IF(O569&lt;&gt;"",COUNTIF($O$5:O569,O569)&amp;"-"&amp;O569,"")</f>
        <v/>
      </c>
      <c r="O569" s="27"/>
      <c r="P569" s="27"/>
      <c r="R569" s="22" t="str">
        <f>IF(T569&lt;&gt;"",COUNTIF($S$5:S569,S569)&amp;"-"&amp;S569,"")</f>
        <v/>
      </c>
      <c r="S569" s="22" t="str">
        <f t="shared" si="15"/>
        <v/>
      </c>
      <c r="T569" s="27"/>
      <c r="U569" s="27"/>
      <c r="V569" s="27"/>
    </row>
    <row r="570" spans="7:22" ht="15.75" customHeight="1" x14ac:dyDescent="0.25">
      <c r="G570"/>
      <c r="H570"/>
      <c r="J570" s="26" t="str">
        <f>IF(K570&lt;&gt;"",COUNTIF($K$5:K570,K570)&amp;"-"&amp;K570,"")</f>
        <v/>
      </c>
      <c r="K570" s="21"/>
      <c r="L570" s="21"/>
      <c r="M570" s="13" t="s">
        <v>385</v>
      </c>
      <c r="N570" s="26" t="str">
        <f>IF(O570&lt;&gt;"",COUNTIF($O$5:O570,O570)&amp;"-"&amp;O570,"")</f>
        <v/>
      </c>
      <c r="O570" s="27"/>
      <c r="P570" s="27"/>
      <c r="R570" s="22" t="str">
        <f>IF(T570&lt;&gt;"",COUNTIF($S$5:S570,S570)&amp;"-"&amp;S570,"")</f>
        <v/>
      </c>
      <c r="S570" s="22" t="str">
        <f t="shared" si="15"/>
        <v/>
      </c>
      <c r="T570" s="27"/>
      <c r="U570" s="27"/>
      <c r="V570" s="27"/>
    </row>
    <row r="571" spans="7:22" ht="15.75" customHeight="1" x14ac:dyDescent="0.25">
      <c r="G571"/>
      <c r="H571"/>
      <c r="J571" s="26" t="str">
        <f>IF(K571&lt;&gt;"",COUNTIF($K$5:K571,K571)&amp;"-"&amp;K571,"")</f>
        <v/>
      </c>
      <c r="K571" s="21"/>
      <c r="L571" s="21"/>
      <c r="M571" s="13" t="s">
        <v>385</v>
      </c>
      <c r="N571" s="26" t="str">
        <f>IF(O571&lt;&gt;"",COUNTIF($O$5:O571,O571)&amp;"-"&amp;O571,"")</f>
        <v/>
      </c>
      <c r="O571" s="27"/>
      <c r="P571" s="27"/>
      <c r="R571" s="22" t="str">
        <f>IF(T571&lt;&gt;"",COUNTIF($S$5:S571,S571)&amp;"-"&amp;S571,"")</f>
        <v/>
      </c>
      <c r="S571" s="22" t="str">
        <f t="shared" si="15"/>
        <v/>
      </c>
      <c r="T571" s="27"/>
      <c r="U571" s="27"/>
      <c r="V571" s="27"/>
    </row>
    <row r="572" spans="7:22" ht="15.75" customHeight="1" x14ac:dyDescent="0.25">
      <c r="G572"/>
      <c r="H572"/>
      <c r="J572" s="26" t="str">
        <f>IF(K572&lt;&gt;"",COUNTIF($K$5:K572,K572)&amp;"-"&amp;K572,"")</f>
        <v/>
      </c>
      <c r="K572" s="21"/>
      <c r="L572" s="21"/>
      <c r="M572" s="13" t="s">
        <v>385</v>
      </c>
      <c r="N572" s="26" t="str">
        <f>IF(O572&lt;&gt;"",COUNTIF($O$5:O572,O572)&amp;"-"&amp;O572,"")</f>
        <v/>
      </c>
      <c r="O572" s="27"/>
      <c r="P572" s="27"/>
      <c r="R572" s="22" t="str">
        <f>IF(T572&lt;&gt;"",COUNTIF($S$5:S572,S572)&amp;"-"&amp;S572,"")</f>
        <v/>
      </c>
      <c r="S572" s="22" t="str">
        <f t="shared" si="15"/>
        <v/>
      </c>
      <c r="T572" s="27"/>
      <c r="U572" s="27"/>
      <c r="V572" s="27"/>
    </row>
    <row r="573" spans="7:22" ht="15.75" customHeight="1" x14ac:dyDescent="0.25">
      <c r="G573"/>
      <c r="H573"/>
      <c r="J573" s="26" t="str">
        <f>IF(K573&lt;&gt;"",COUNTIF($K$5:K573,K573)&amp;"-"&amp;K573,"")</f>
        <v/>
      </c>
      <c r="K573" s="21"/>
      <c r="L573" s="21"/>
      <c r="M573" s="13" t="s">
        <v>385</v>
      </c>
      <c r="N573" s="26" t="str">
        <f>IF(O573&lt;&gt;"",COUNTIF($O$5:O573,O573)&amp;"-"&amp;O573,"")</f>
        <v/>
      </c>
      <c r="O573" s="27"/>
      <c r="P573" s="27"/>
      <c r="R573" s="22" t="str">
        <f>IF(T573&lt;&gt;"",COUNTIF($S$5:S573,S573)&amp;"-"&amp;S573,"")</f>
        <v/>
      </c>
      <c r="S573" s="22" t="str">
        <f t="shared" si="15"/>
        <v/>
      </c>
      <c r="T573" s="27"/>
      <c r="U573" s="27"/>
      <c r="V573" s="27"/>
    </row>
    <row r="574" spans="7:22" ht="15.75" customHeight="1" x14ac:dyDescent="0.25">
      <c r="G574"/>
      <c r="H574"/>
      <c r="J574" s="26" t="str">
        <f>IF(K574&lt;&gt;"",COUNTIF($K$5:K574,K574)&amp;"-"&amp;K574,"")</f>
        <v/>
      </c>
      <c r="K574" s="21"/>
      <c r="L574" s="21"/>
      <c r="M574" s="13" t="s">
        <v>385</v>
      </c>
      <c r="N574" s="26" t="str">
        <f>IF(O574&lt;&gt;"",COUNTIF($O$5:O574,O574)&amp;"-"&amp;O574,"")</f>
        <v/>
      </c>
      <c r="O574" s="27"/>
      <c r="P574" s="27"/>
      <c r="R574" s="22" t="str">
        <f>IF(T574&lt;&gt;"",COUNTIF($S$5:S574,S574)&amp;"-"&amp;S574,"")</f>
        <v/>
      </c>
      <c r="S574" s="22" t="str">
        <f t="shared" si="15"/>
        <v/>
      </c>
      <c r="T574" s="27"/>
      <c r="U574" s="27"/>
      <c r="V574" s="27"/>
    </row>
    <row r="575" spans="7:22" ht="15.75" customHeight="1" x14ac:dyDescent="0.25">
      <c r="G575"/>
      <c r="H575"/>
      <c r="J575" s="26" t="str">
        <f>IF(K575&lt;&gt;"",COUNTIF($K$5:K575,K575)&amp;"-"&amp;K575,"")</f>
        <v/>
      </c>
      <c r="K575" s="21"/>
      <c r="L575" s="21"/>
      <c r="M575" s="13" t="s">
        <v>385</v>
      </c>
      <c r="N575" s="26" t="str">
        <f>IF(O575&lt;&gt;"",COUNTIF($O$5:O575,O575)&amp;"-"&amp;O575,"")</f>
        <v/>
      </c>
      <c r="O575" s="27"/>
      <c r="P575" s="27"/>
      <c r="R575" s="22" t="str">
        <f>IF(T575&lt;&gt;"",COUNTIF($S$5:S575,S575)&amp;"-"&amp;S575,"")</f>
        <v/>
      </c>
      <c r="S575" s="22" t="str">
        <f t="shared" si="15"/>
        <v/>
      </c>
      <c r="T575" s="27"/>
      <c r="U575" s="27"/>
      <c r="V575" s="27"/>
    </row>
    <row r="576" spans="7:22" ht="15.75" customHeight="1" x14ac:dyDescent="0.25">
      <c r="G576"/>
      <c r="H576"/>
      <c r="J576" s="26" t="str">
        <f>IF(K576&lt;&gt;"",COUNTIF($K$5:K576,K576)&amp;"-"&amp;K576,"")</f>
        <v/>
      </c>
      <c r="K576" s="21"/>
      <c r="L576" s="21"/>
      <c r="M576" s="13" t="s">
        <v>385</v>
      </c>
      <c r="N576" s="26" t="str">
        <f>IF(O576&lt;&gt;"",COUNTIF($O$5:O576,O576)&amp;"-"&amp;O576,"")</f>
        <v/>
      </c>
      <c r="O576" s="27"/>
      <c r="P576" s="27"/>
      <c r="R576" s="22" t="str">
        <f>IF(T576&lt;&gt;"",COUNTIF($S$5:S576,S576)&amp;"-"&amp;S576,"")</f>
        <v/>
      </c>
      <c r="S576" s="22" t="str">
        <f t="shared" si="15"/>
        <v/>
      </c>
      <c r="T576" s="27"/>
      <c r="U576" s="27"/>
      <c r="V576" s="27"/>
    </row>
    <row r="577" spans="7:22" ht="15.75" customHeight="1" x14ac:dyDescent="0.25">
      <c r="G577"/>
      <c r="H577"/>
      <c r="J577" s="26" t="str">
        <f>IF(K577&lt;&gt;"",COUNTIF($K$5:K577,K577)&amp;"-"&amp;K577,"")</f>
        <v/>
      </c>
      <c r="K577" s="21"/>
      <c r="L577" s="21"/>
      <c r="M577" s="13" t="s">
        <v>385</v>
      </c>
      <c r="N577" s="26" t="str">
        <f>IF(O577&lt;&gt;"",COUNTIF($O$5:O577,O577)&amp;"-"&amp;O577,"")</f>
        <v/>
      </c>
      <c r="O577" s="27"/>
      <c r="P577" s="27"/>
      <c r="R577" s="22" t="str">
        <f>IF(T577&lt;&gt;"",COUNTIF($S$5:S577,S577)&amp;"-"&amp;S577,"")</f>
        <v/>
      </c>
      <c r="S577" s="22" t="str">
        <f t="shared" si="15"/>
        <v/>
      </c>
      <c r="T577" s="27"/>
      <c r="U577" s="27"/>
      <c r="V577" s="27"/>
    </row>
    <row r="578" spans="7:22" ht="15.75" customHeight="1" x14ac:dyDescent="0.25">
      <c r="G578"/>
      <c r="H578"/>
      <c r="J578" s="26" t="str">
        <f>IF(K578&lt;&gt;"",COUNTIF($K$5:K578,K578)&amp;"-"&amp;K578,"")</f>
        <v/>
      </c>
      <c r="K578" s="21"/>
      <c r="L578" s="21"/>
      <c r="M578" s="13" t="s">
        <v>385</v>
      </c>
      <c r="N578" s="26" t="str">
        <f>IF(O578&lt;&gt;"",COUNTIF($O$5:O578,O578)&amp;"-"&amp;O578,"")</f>
        <v/>
      </c>
      <c r="O578" s="27"/>
      <c r="P578" s="27"/>
      <c r="R578" s="22" t="str">
        <f>IF(T578&lt;&gt;"",COUNTIF($S$5:S578,S578)&amp;"-"&amp;S578,"")</f>
        <v/>
      </c>
      <c r="S578" s="22" t="str">
        <f t="shared" si="15"/>
        <v/>
      </c>
      <c r="T578" s="27"/>
      <c r="U578" s="27"/>
      <c r="V578" s="27"/>
    </row>
    <row r="579" spans="7:22" ht="15.75" customHeight="1" x14ac:dyDescent="0.25">
      <c r="G579"/>
      <c r="H579"/>
      <c r="J579" s="26" t="str">
        <f>IF(K579&lt;&gt;"",COUNTIF($K$5:K579,K579)&amp;"-"&amp;K579,"")</f>
        <v/>
      </c>
      <c r="K579" s="21"/>
      <c r="L579" s="21"/>
      <c r="M579" s="13" t="s">
        <v>385</v>
      </c>
      <c r="N579" s="26" t="str">
        <f>IF(O579&lt;&gt;"",COUNTIF($O$5:O579,O579)&amp;"-"&amp;O579,"")</f>
        <v/>
      </c>
      <c r="O579" s="27"/>
      <c r="P579" s="27"/>
      <c r="R579" s="22" t="str">
        <f>IF(T579&lt;&gt;"",COUNTIF($S$5:S579,S579)&amp;"-"&amp;S579,"")</f>
        <v/>
      </c>
      <c r="S579" s="22" t="str">
        <f t="shared" si="15"/>
        <v/>
      </c>
      <c r="T579" s="27"/>
      <c r="U579" s="27"/>
      <c r="V579" s="27"/>
    </row>
    <row r="580" spans="7:22" ht="15.75" customHeight="1" x14ac:dyDescent="0.25">
      <c r="G580"/>
      <c r="H580"/>
      <c r="J580" s="26" t="str">
        <f>IF(K580&lt;&gt;"",COUNTIF($K$5:K580,K580)&amp;"-"&amp;K580,"")</f>
        <v/>
      </c>
      <c r="K580" s="21"/>
      <c r="L580" s="21"/>
      <c r="M580" s="13" t="s">
        <v>385</v>
      </c>
      <c r="N580" s="26" t="str">
        <f>IF(O580&lt;&gt;"",COUNTIF($O$5:O580,O580)&amp;"-"&amp;O580,"")</f>
        <v/>
      </c>
      <c r="O580" s="27"/>
      <c r="P580" s="27"/>
      <c r="R580" s="22" t="str">
        <f>IF(T580&lt;&gt;"",COUNTIF($S$5:S580,S580)&amp;"-"&amp;S580,"")</f>
        <v/>
      </c>
      <c r="S580" s="22" t="str">
        <f t="shared" si="15"/>
        <v/>
      </c>
      <c r="T580" s="27"/>
      <c r="U580" s="27"/>
      <c r="V580" s="27"/>
    </row>
    <row r="581" spans="7:22" ht="15.75" customHeight="1" x14ac:dyDescent="0.25">
      <c r="G581"/>
      <c r="H581"/>
      <c r="J581" s="26" t="str">
        <f>IF(K581&lt;&gt;"",COUNTIF($K$5:K581,K581)&amp;"-"&amp;K581,"")</f>
        <v/>
      </c>
      <c r="K581" s="21"/>
      <c r="L581" s="21"/>
      <c r="M581" s="13" t="s">
        <v>385</v>
      </c>
      <c r="N581" s="26" t="str">
        <f>IF(O581&lt;&gt;"",COUNTIF($O$5:O581,O581)&amp;"-"&amp;O581,"")</f>
        <v/>
      </c>
      <c r="O581" s="27"/>
      <c r="P581" s="27"/>
      <c r="R581" s="22" t="str">
        <f>IF(T581&lt;&gt;"",COUNTIF($S$5:S581,S581)&amp;"-"&amp;S581,"")</f>
        <v/>
      </c>
      <c r="S581" s="22" t="str">
        <f t="shared" si="15"/>
        <v/>
      </c>
      <c r="T581" s="27"/>
      <c r="U581" s="27"/>
      <c r="V581" s="27"/>
    </row>
    <row r="582" spans="7:22" ht="15.75" customHeight="1" x14ac:dyDescent="0.25">
      <c r="G582"/>
      <c r="H582"/>
      <c r="J582" s="26" t="str">
        <f>IF(K582&lt;&gt;"",COUNTIF($K$5:K582,K582)&amp;"-"&amp;K582,"")</f>
        <v/>
      </c>
      <c r="K582" s="21"/>
      <c r="L582" s="21"/>
      <c r="M582" s="13" t="s">
        <v>385</v>
      </c>
      <c r="N582" s="26" t="str">
        <f>IF(O582&lt;&gt;"",COUNTIF($O$5:O582,O582)&amp;"-"&amp;O582,"")</f>
        <v/>
      </c>
      <c r="O582" s="27"/>
      <c r="P582" s="27"/>
      <c r="R582" s="22" t="str">
        <f>IF(T582&lt;&gt;"",COUNTIF($S$5:S582,S582)&amp;"-"&amp;S582,"")</f>
        <v/>
      </c>
      <c r="S582" s="22" t="str">
        <f t="shared" ref="S582:S645" si="16">T582&amp;U582</f>
        <v/>
      </c>
      <c r="T582" s="27"/>
      <c r="U582" s="27"/>
      <c r="V582" s="27"/>
    </row>
    <row r="583" spans="7:22" ht="15.75" customHeight="1" x14ac:dyDescent="0.25">
      <c r="G583"/>
      <c r="H583"/>
      <c r="J583" s="26" t="str">
        <f>IF(K583&lt;&gt;"",COUNTIF($K$5:K583,K583)&amp;"-"&amp;K583,"")</f>
        <v/>
      </c>
      <c r="K583" s="21"/>
      <c r="L583" s="21"/>
      <c r="M583" s="13" t="s">
        <v>385</v>
      </c>
      <c r="N583" s="26" t="str">
        <f>IF(O583&lt;&gt;"",COUNTIF($O$5:O583,O583)&amp;"-"&amp;O583,"")</f>
        <v/>
      </c>
      <c r="O583" s="27"/>
      <c r="P583" s="27"/>
      <c r="R583" s="22" t="str">
        <f>IF(T583&lt;&gt;"",COUNTIF($S$5:S583,S583)&amp;"-"&amp;S583,"")</f>
        <v/>
      </c>
      <c r="S583" s="22" t="str">
        <f t="shared" si="16"/>
        <v/>
      </c>
      <c r="T583" s="27"/>
      <c r="U583" s="27"/>
      <c r="V583" s="27"/>
    </row>
    <row r="584" spans="7:22" ht="15.75" customHeight="1" x14ac:dyDescent="0.25">
      <c r="G584"/>
      <c r="H584"/>
      <c r="J584" s="26" t="str">
        <f>IF(K584&lt;&gt;"",COUNTIF($K$5:K584,K584)&amp;"-"&amp;K584,"")</f>
        <v/>
      </c>
      <c r="K584" s="21"/>
      <c r="L584" s="21"/>
      <c r="M584" s="13" t="s">
        <v>385</v>
      </c>
      <c r="N584" s="26" t="str">
        <f>IF(O584&lt;&gt;"",COUNTIF($O$5:O584,O584)&amp;"-"&amp;O584,"")</f>
        <v/>
      </c>
      <c r="O584" s="27"/>
      <c r="P584" s="27"/>
      <c r="R584" s="22" t="str">
        <f>IF(T584&lt;&gt;"",COUNTIF($S$5:S584,S584)&amp;"-"&amp;S584,"")</f>
        <v/>
      </c>
      <c r="S584" s="22" t="str">
        <f t="shared" si="16"/>
        <v/>
      </c>
      <c r="T584" s="27"/>
      <c r="U584" s="27"/>
      <c r="V584" s="27"/>
    </row>
    <row r="585" spans="7:22" ht="15.75" customHeight="1" x14ac:dyDescent="0.25">
      <c r="G585"/>
      <c r="H585"/>
      <c r="J585" s="26" t="str">
        <f>IF(K585&lt;&gt;"",COUNTIF($K$5:K585,K585)&amp;"-"&amp;K585,"")</f>
        <v/>
      </c>
      <c r="K585" s="21"/>
      <c r="L585" s="21"/>
      <c r="M585" s="13" t="s">
        <v>385</v>
      </c>
      <c r="N585" s="26" t="str">
        <f>IF(O585&lt;&gt;"",COUNTIF($O$5:O585,O585)&amp;"-"&amp;O585,"")</f>
        <v/>
      </c>
      <c r="O585" s="27"/>
      <c r="P585" s="27"/>
      <c r="R585" s="22" t="str">
        <f>IF(T585&lt;&gt;"",COUNTIF($S$5:S585,S585)&amp;"-"&amp;S585,"")</f>
        <v/>
      </c>
      <c r="S585" s="22" t="str">
        <f t="shared" si="16"/>
        <v/>
      </c>
      <c r="T585" s="27"/>
      <c r="U585" s="27"/>
      <c r="V585" s="27"/>
    </row>
    <row r="586" spans="7:22" ht="15.75" customHeight="1" x14ac:dyDescent="0.25">
      <c r="G586"/>
      <c r="H586"/>
      <c r="J586" s="26" t="str">
        <f>IF(K586&lt;&gt;"",COUNTIF($K$5:K586,K586)&amp;"-"&amp;K586,"")</f>
        <v/>
      </c>
      <c r="K586" s="21"/>
      <c r="L586" s="21"/>
      <c r="M586" s="13" t="s">
        <v>385</v>
      </c>
      <c r="N586" s="26" t="str">
        <f>IF(O586&lt;&gt;"",COUNTIF($O$5:O586,O586)&amp;"-"&amp;O586,"")</f>
        <v/>
      </c>
      <c r="O586" s="27"/>
      <c r="P586" s="27"/>
      <c r="R586" s="22" t="str">
        <f>IF(T586&lt;&gt;"",COUNTIF($S$5:S586,S586)&amp;"-"&amp;S586,"")</f>
        <v/>
      </c>
      <c r="S586" s="22" t="str">
        <f t="shared" si="16"/>
        <v/>
      </c>
      <c r="T586" s="27"/>
      <c r="U586" s="27"/>
      <c r="V586" s="27"/>
    </row>
    <row r="587" spans="7:22" ht="15.75" customHeight="1" x14ac:dyDescent="0.25">
      <c r="G587"/>
      <c r="H587"/>
      <c r="J587" s="26" t="str">
        <f>IF(K587&lt;&gt;"",COUNTIF($K$5:K587,K587)&amp;"-"&amp;K587,"")</f>
        <v/>
      </c>
      <c r="K587" s="21"/>
      <c r="L587" s="21"/>
      <c r="M587" s="13" t="s">
        <v>385</v>
      </c>
      <c r="N587" s="26" t="str">
        <f>IF(O587&lt;&gt;"",COUNTIF($O$5:O587,O587)&amp;"-"&amp;O587,"")</f>
        <v/>
      </c>
      <c r="O587" s="27"/>
      <c r="P587" s="27"/>
      <c r="R587" s="22" t="str">
        <f>IF(T587&lt;&gt;"",COUNTIF($S$5:S587,S587)&amp;"-"&amp;S587,"")</f>
        <v/>
      </c>
      <c r="S587" s="22" t="str">
        <f t="shared" si="16"/>
        <v/>
      </c>
      <c r="T587" s="27"/>
      <c r="U587" s="27"/>
      <c r="V587" s="27"/>
    </row>
    <row r="588" spans="7:22" ht="15.75" customHeight="1" x14ac:dyDescent="0.25">
      <c r="G588"/>
      <c r="H588"/>
      <c r="J588" s="26" t="str">
        <f>IF(K588&lt;&gt;"",COUNTIF($K$5:K588,K588)&amp;"-"&amp;K588,"")</f>
        <v/>
      </c>
      <c r="K588" s="21"/>
      <c r="L588" s="21"/>
      <c r="M588" s="13" t="s">
        <v>385</v>
      </c>
      <c r="N588" s="26" t="str">
        <f>IF(O588&lt;&gt;"",COUNTIF($O$5:O588,O588)&amp;"-"&amp;O588,"")</f>
        <v/>
      </c>
      <c r="O588" s="27"/>
      <c r="P588" s="27"/>
      <c r="R588" s="22" t="str">
        <f>IF(T588&lt;&gt;"",COUNTIF($S$5:S588,S588)&amp;"-"&amp;S588,"")</f>
        <v/>
      </c>
      <c r="S588" s="22" t="str">
        <f t="shared" si="16"/>
        <v/>
      </c>
      <c r="T588" s="27"/>
      <c r="U588" s="27"/>
      <c r="V588" s="27"/>
    </row>
    <row r="589" spans="7:22" ht="15.75" customHeight="1" x14ac:dyDescent="0.25">
      <c r="G589"/>
      <c r="H589"/>
      <c r="J589" s="26" t="str">
        <f>IF(K589&lt;&gt;"",COUNTIF($K$5:K589,K589)&amp;"-"&amp;K589,"")</f>
        <v/>
      </c>
      <c r="K589" s="21"/>
      <c r="L589" s="21"/>
      <c r="M589" s="13" t="s">
        <v>385</v>
      </c>
      <c r="N589" s="26" t="str">
        <f>IF(O589&lt;&gt;"",COUNTIF($O$5:O589,O589)&amp;"-"&amp;O589,"")</f>
        <v/>
      </c>
      <c r="O589" s="27"/>
      <c r="P589" s="27"/>
      <c r="R589" s="22" t="str">
        <f>IF(T589&lt;&gt;"",COUNTIF($S$5:S589,S589)&amp;"-"&amp;S589,"")</f>
        <v/>
      </c>
      <c r="S589" s="22" t="str">
        <f t="shared" si="16"/>
        <v/>
      </c>
      <c r="T589" s="27"/>
      <c r="U589" s="27"/>
      <c r="V589" s="27"/>
    </row>
    <row r="590" spans="7:22" ht="15.75" customHeight="1" x14ac:dyDescent="0.25">
      <c r="G590"/>
      <c r="H590"/>
      <c r="J590" s="26" t="str">
        <f>IF(K590&lt;&gt;"",COUNTIF($K$5:K590,K590)&amp;"-"&amp;K590,"")</f>
        <v/>
      </c>
      <c r="K590" s="21"/>
      <c r="L590" s="21"/>
      <c r="M590" s="13" t="s">
        <v>385</v>
      </c>
      <c r="N590" s="26" t="str">
        <f>IF(O590&lt;&gt;"",COUNTIF($O$5:O590,O590)&amp;"-"&amp;O590,"")</f>
        <v/>
      </c>
      <c r="O590" s="27"/>
      <c r="P590" s="27"/>
      <c r="R590" s="22" t="str">
        <f>IF(T590&lt;&gt;"",COUNTIF($S$5:S590,S590)&amp;"-"&amp;S590,"")</f>
        <v/>
      </c>
      <c r="S590" s="22" t="str">
        <f t="shared" si="16"/>
        <v/>
      </c>
      <c r="T590" s="27"/>
      <c r="U590" s="27"/>
      <c r="V590" s="27"/>
    </row>
    <row r="591" spans="7:22" ht="15.75" customHeight="1" x14ac:dyDescent="0.25">
      <c r="G591"/>
      <c r="H591"/>
      <c r="J591" s="26" t="str">
        <f>IF(K591&lt;&gt;"",COUNTIF($K$5:K591,K591)&amp;"-"&amp;K591,"")</f>
        <v/>
      </c>
      <c r="K591" s="21"/>
      <c r="L591" s="21"/>
      <c r="M591" s="13" t="s">
        <v>385</v>
      </c>
      <c r="N591" s="26" t="str">
        <f>IF(O591&lt;&gt;"",COUNTIF($O$5:O591,O591)&amp;"-"&amp;O591,"")</f>
        <v/>
      </c>
      <c r="O591" s="27"/>
      <c r="P591" s="27"/>
      <c r="R591" s="22" t="str">
        <f>IF(T591&lt;&gt;"",COUNTIF($S$5:S591,S591)&amp;"-"&amp;S591,"")</f>
        <v/>
      </c>
      <c r="S591" s="22" t="str">
        <f t="shared" si="16"/>
        <v/>
      </c>
      <c r="T591" s="27"/>
      <c r="U591" s="27"/>
      <c r="V591" s="27"/>
    </row>
    <row r="592" spans="7:22" ht="15.75" customHeight="1" x14ac:dyDescent="0.25">
      <c r="G592"/>
      <c r="H592"/>
      <c r="J592" s="26" t="str">
        <f>IF(K592&lt;&gt;"",COUNTIF($K$5:K592,K592)&amp;"-"&amp;K592,"")</f>
        <v/>
      </c>
      <c r="K592" s="21"/>
      <c r="L592" s="21"/>
      <c r="M592" s="13" t="s">
        <v>385</v>
      </c>
      <c r="N592" s="26" t="str">
        <f>IF(O592&lt;&gt;"",COUNTIF($O$5:O592,O592)&amp;"-"&amp;O592,"")</f>
        <v/>
      </c>
      <c r="O592" s="27"/>
      <c r="P592" s="27"/>
      <c r="R592" s="22" t="str">
        <f>IF(T592&lt;&gt;"",COUNTIF($S$5:S592,S592)&amp;"-"&amp;S592,"")</f>
        <v/>
      </c>
      <c r="S592" s="22" t="str">
        <f t="shared" si="16"/>
        <v/>
      </c>
      <c r="T592" s="27"/>
      <c r="U592" s="27"/>
      <c r="V592" s="27"/>
    </row>
    <row r="593" spans="7:22" ht="15.75" customHeight="1" x14ac:dyDescent="0.25">
      <c r="G593"/>
      <c r="H593"/>
      <c r="J593" s="26" t="str">
        <f>IF(K593&lt;&gt;"",COUNTIF($K$5:K593,K593)&amp;"-"&amp;K593,"")</f>
        <v/>
      </c>
      <c r="K593" s="21"/>
      <c r="L593" s="21"/>
      <c r="M593" s="13" t="s">
        <v>385</v>
      </c>
      <c r="N593" s="26" t="str">
        <f>IF(O593&lt;&gt;"",COUNTIF($O$5:O593,O593)&amp;"-"&amp;O593,"")</f>
        <v/>
      </c>
      <c r="O593" s="27"/>
      <c r="P593" s="27"/>
      <c r="R593" s="22" t="str">
        <f>IF(T593&lt;&gt;"",COUNTIF($S$5:S593,S593)&amp;"-"&amp;S593,"")</f>
        <v/>
      </c>
      <c r="S593" s="22" t="str">
        <f t="shared" si="16"/>
        <v/>
      </c>
      <c r="T593" s="27"/>
      <c r="U593" s="27"/>
      <c r="V593" s="27"/>
    </row>
    <row r="594" spans="7:22" ht="15.75" customHeight="1" x14ac:dyDescent="0.25">
      <c r="G594"/>
      <c r="H594"/>
      <c r="J594" s="26" t="str">
        <f>IF(K594&lt;&gt;"",COUNTIF($K$5:K594,K594)&amp;"-"&amp;K594,"")</f>
        <v/>
      </c>
      <c r="K594" s="21"/>
      <c r="L594" s="21"/>
      <c r="M594" s="13" t="s">
        <v>385</v>
      </c>
      <c r="N594" s="26" t="str">
        <f>IF(O594&lt;&gt;"",COUNTIF($O$5:O594,O594)&amp;"-"&amp;O594,"")</f>
        <v/>
      </c>
      <c r="O594" s="27"/>
      <c r="P594" s="27"/>
      <c r="R594" s="22" t="str">
        <f>IF(T594&lt;&gt;"",COUNTIF($S$5:S594,S594)&amp;"-"&amp;S594,"")</f>
        <v/>
      </c>
      <c r="S594" s="22" t="str">
        <f t="shared" si="16"/>
        <v/>
      </c>
      <c r="T594" s="27"/>
      <c r="U594" s="27"/>
      <c r="V594" s="27"/>
    </row>
    <row r="595" spans="7:22" ht="15.75" customHeight="1" x14ac:dyDescent="0.25">
      <c r="G595"/>
      <c r="H595"/>
      <c r="J595" s="26" t="str">
        <f>IF(K595&lt;&gt;"",COUNTIF($K$5:K595,K595)&amp;"-"&amp;K595,"")</f>
        <v/>
      </c>
      <c r="K595" s="21"/>
      <c r="L595" s="21"/>
      <c r="M595" s="13" t="s">
        <v>385</v>
      </c>
      <c r="N595" s="26" t="str">
        <f>IF(O595&lt;&gt;"",COUNTIF($O$5:O595,O595)&amp;"-"&amp;O595,"")</f>
        <v/>
      </c>
      <c r="O595" s="27"/>
      <c r="P595" s="27"/>
      <c r="R595" s="22" t="str">
        <f>IF(T595&lt;&gt;"",COUNTIF($S$5:S595,S595)&amp;"-"&amp;S595,"")</f>
        <v/>
      </c>
      <c r="S595" s="22" t="str">
        <f t="shared" si="16"/>
        <v/>
      </c>
      <c r="T595" s="27"/>
      <c r="U595" s="27"/>
      <c r="V595" s="27"/>
    </row>
    <row r="596" spans="7:22" ht="15.75" customHeight="1" x14ac:dyDescent="0.25">
      <c r="G596"/>
      <c r="H596"/>
      <c r="J596" s="26" t="str">
        <f>IF(K596&lt;&gt;"",COUNTIF($K$5:K596,K596)&amp;"-"&amp;K596,"")</f>
        <v/>
      </c>
      <c r="K596" s="21"/>
      <c r="L596" s="21"/>
      <c r="M596" s="13" t="s">
        <v>385</v>
      </c>
      <c r="N596" s="26" t="str">
        <f>IF(O596&lt;&gt;"",COUNTIF($O$5:O596,O596)&amp;"-"&amp;O596,"")</f>
        <v/>
      </c>
      <c r="O596" s="27"/>
      <c r="P596" s="27"/>
      <c r="R596" s="22" t="str">
        <f>IF(T596&lt;&gt;"",COUNTIF($S$5:S596,S596)&amp;"-"&amp;S596,"")</f>
        <v/>
      </c>
      <c r="S596" s="22" t="str">
        <f t="shared" si="16"/>
        <v/>
      </c>
      <c r="T596" s="27"/>
      <c r="U596" s="27"/>
      <c r="V596" s="27"/>
    </row>
    <row r="597" spans="7:22" ht="15.75" customHeight="1" x14ac:dyDescent="0.25">
      <c r="G597"/>
      <c r="H597"/>
      <c r="J597" s="26" t="str">
        <f>IF(K597&lt;&gt;"",COUNTIF($K$5:K597,K597)&amp;"-"&amp;K597,"")</f>
        <v/>
      </c>
      <c r="K597" s="21"/>
      <c r="L597" s="21"/>
      <c r="M597" s="13" t="s">
        <v>385</v>
      </c>
      <c r="N597" s="26" t="str">
        <f>IF(O597&lt;&gt;"",COUNTIF($O$5:O597,O597)&amp;"-"&amp;O597,"")</f>
        <v/>
      </c>
      <c r="O597" s="27"/>
      <c r="P597" s="27"/>
      <c r="R597" s="22" t="str">
        <f>IF(T597&lt;&gt;"",COUNTIF($S$5:S597,S597)&amp;"-"&amp;S597,"")</f>
        <v/>
      </c>
      <c r="S597" s="22" t="str">
        <f t="shared" si="16"/>
        <v/>
      </c>
      <c r="T597" s="27"/>
      <c r="U597" s="27"/>
      <c r="V597" s="27"/>
    </row>
    <row r="598" spans="7:22" ht="15.75" customHeight="1" x14ac:dyDescent="0.25">
      <c r="G598"/>
      <c r="H598"/>
      <c r="J598" s="26" t="str">
        <f>IF(K598&lt;&gt;"",COUNTIF($K$5:K598,K598)&amp;"-"&amp;K598,"")</f>
        <v/>
      </c>
      <c r="K598" s="21"/>
      <c r="L598" s="21"/>
      <c r="M598" s="13" t="s">
        <v>385</v>
      </c>
      <c r="N598" s="26" t="str">
        <f>IF(O598&lt;&gt;"",COUNTIF($O$5:O598,O598)&amp;"-"&amp;O598,"")</f>
        <v/>
      </c>
      <c r="O598" s="27"/>
      <c r="P598" s="27"/>
      <c r="R598" s="22" t="str">
        <f>IF(T598&lt;&gt;"",COUNTIF($S$5:S598,S598)&amp;"-"&amp;S598,"")</f>
        <v/>
      </c>
      <c r="S598" s="22" t="str">
        <f t="shared" si="16"/>
        <v/>
      </c>
      <c r="T598" s="27"/>
      <c r="U598" s="27"/>
      <c r="V598" s="27"/>
    </row>
    <row r="599" spans="7:22" ht="15.75" customHeight="1" x14ac:dyDescent="0.25">
      <c r="G599"/>
      <c r="H599"/>
      <c r="J599" s="26" t="str">
        <f>IF(K599&lt;&gt;"",COUNTIF($K$5:K599,K599)&amp;"-"&amp;K599,"")</f>
        <v/>
      </c>
      <c r="K599" s="21"/>
      <c r="L599" s="21"/>
      <c r="M599" s="13" t="s">
        <v>385</v>
      </c>
      <c r="N599" s="26" t="str">
        <f>IF(O599&lt;&gt;"",COUNTIF($O$5:O599,O599)&amp;"-"&amp;O599,"")</f>
        <v/>
      </c>
      <c r="O599" s="27"/>
      <c r="P599" s="27"/>
      <c r="R599" s="22" t="str">
        <f>IF(T599&lt;&gt;"",COUNTIF($S$5:S599,S599)&amp;"-"&amp;S599,"")</f>
        <v/>
      </c>
      <c r="S599" s="22" t="str">
        <f t="shared" si="16"/>
        <v/>
      </c>
      <c r="T599" s="27"/>
      <c r="U599" s="27"/>
      <c r="V599" s="27"/>
    </row>
    <row r="600" spans="7:22" ht="15.75" customHeight="1" x14ac:dyDescent="0.25">
      <c r="G600"/>
      <c r="H600"/>
      <c r="J600" s="26" t="str">
        <f>IF(K600&lt;&gt;"",COUNTIF($K$5:K600,K600)&amp;"-"&amp;K600,"")</f>
        <v/>
      </c>
      <c r="K600" s="21"/>
      <c r="L600" s="21"/>
      <c r="M600" s="13" t="s">
        <v>385</v>
      </c>
      <c r="N600" s="26" t="str">
        <f>IF(O600&lt;&gt;"",COUNTIF($O$5:O600,O600)&amp;"-"&amp;O600,"")</f>
        <v/>
      </c>
      <c r="O600" s="27"/>
      <c r="P600" s="27"/>
      <c r="R600" s="22" t="str">
        <f>IF(T600&lt;&gt;"",COUNTIF($S$5:S600,S600)&amp;"-"&amp;S600,"")</f>
        <v/>
      </c>
      <c r="S600" s="22" t="str">
        <f t="shared" si="16"/>
        <v/>
      </c>
      <c r="T600" s="27"/>
      <c r="U600" s="27"/>
      <c r="V600" s="27"/>
    </row>
    <row r="601" spans="7:22" ht="15.75" customHeight="1" x14ac:dyDescent="0.25">
      <c r="G601"/>
      <c r="H601"/>
      <c r="J601" s="26" t="str">
        <f>IF(K601&lt;&gt;"",COUNTIF($K$5:K601,K601)&amp;"-"&amp;K601,"")</f>
        <v/>
      </c>
      <c r="K601" s="21"/>
      <c r="L601" s="21"/>
      <c r="M601" s="13" t="s">
        <v>385</v>
      </c>
      <c r="N601" s="26" t="str">
        <f>IF(O601&lt;&gt;"",COUNTIF($O$5:O601,O601)&amp;"-"&amp;O601,"")</f>
        <v/>
      </c>
      <c r="O601" s="27"/>
      <c r="P601" s="27"/>
      <c r="R601" s="22" t="str">
        <f>IF(T601&lt;&gt;"",COUNTIF($S$5:S601,S601)&amp;"-"&amp;S601,"")</f>
        <v/>
      </c>
      <c r="S601" s="22" t="str">
        <f t="shared" si="16"/>
        <v/>
      </c>
      <c r="T601" s="27"/>
      <c r="U601" s="27"/>
      <c r="V601" s="27"/>
    </row>
    <row r="602" spans="7:22" ht="15.75" customHeight="1" x14ac:dyDescent="0.25">
      <c r="G602"/>
      <c r="H602"/>
      <c r="J602" s="26" t="str">
        <f>IF(K602&lt;&gt;"",COUNTIF($K$5:K602,K602)&amp;"-"&amp;K602,"")</f>
        <v/>
      </c>
      <c r="K602" s="21"/>
      <c r="L602" s="21"/>
      <c r="M602" s="13" t="s">
        <v>385</v>
      </c>
      <c r="N602" s="26" t="str">
        <f>IF(O602&lt;&gt;"",COUNTIF($O$5:O602,O602)&amp;"-"&amp;O602,"")</f>
        <v/>
      </c>
      <c r="O602" s="27"/>
      <c r="P602" s="27"/>
      <c r="R602" s="22" t="str">
        <f>IF(T602&lt;&gt;"",COUNTIF($S$5:S602,S602)&amp;"-"&amp;S602,"")</f>
        <v/>
      </c>
      <c r="S602" s="22" t="str">
        <f t="shared" si="16"/>
        <v/>
      </c>
      <c r="T602" s="27"/>
      <c r="U602" s="27"/>
      <c r="V602" s="27"/>
    </row>
    <row r="603" spans="7:22" ht="15.75" customHeight="1" x14ac:dyDescent="0.25">
      <c r="G603"/>
      <c r="H603"/>
      <c r="J603" s="26" t="str">
        <f>IF(K603&lt;&gt;"",COUNTIF($K$5:K603,K603)&amp;"-"&amp;K603,"")</f>
        <v/>
      </c>
      <c r="K603" s="21"/>
      <c r="L603" s="21"/>
      <c r="M603" s="13" t="s">
        <v>385</v>
      </c>
      <c r="N603" s="26" t="str">
        <f>IF(O603&lt;&gt;"",COUNTIF($O$5:O603,O603)&amp;"-"&amp;O603,"")</f>
        <v/>
      </c>
      <c r="O603" s="27"/>
      <c r="P603" s="27"/>
      <c r="R603" s="22" t="str">
        <f>IF(T603&lt;&gt;"",COUNTIF($S$5:S603,S603)&amp;"-"&amp;S603,"")</f>
        <v/>
      </c>
      <c r="S603" s="22" t="str">
        <f t="shared" si="16"/>
        <v/>
      </c>
      <c r="T603" s="27"/>
      <c r="U603" s="27"/>
      <c r="V603" s="27"/>
    </row>
    <row r="604" spans="7:22" ht="15.75" customHeight="1" x14ac:dyDescent="0.25">
      <c r="G604"/>
      <c r="H604"/>
      <c r="J604" s="26" t="str">
        <f>IF(K604&lt;&gt;"",COUNTIF($K$5:K604,K604)&amp;"-"&amp;K604,"")</f>
        <v/>
      </c>
      <c r="K604" s="21"/>
      <c r="L604" s="21"/>
      <c r="M604" s="13" t="s">
        <v>385</v>
      </c>
      <c r="N604" s="26" t="str">
        <f>IF(O604&lt;&gt;"",COUNTIF($O$5:O604,O604)&amp;"-"&amp;O604,"")</f>
        <v/>
      </c>
      <c r="O604" s="27"/>
      <c r="P604" s="27"/>
      <c r="R604" s="22" t="str">
        <f>IF(T604&lt;&gt;"",COUNTIF($S$5:S604,S604)&amp;"-"&amp;S604,"")</f>
        <v/>
      </c>
      <c r="S604" s="22" t="str">
        <f t="shared" si="16"/>
        <v/>
      </c>
      <c r="T604" s="27"/>
      <c r="U604" s="27"/>
      <c r="V604" s="27"/>
    </row>
    <row r="605" spans="7:22" ht="15.75" customHeight="1" x14ac:dyDescent="0.25">
      <c r="G605"/>
      <c r="H605"/>
      <c r="J605" s="26" t="str">
        <f>IF(K605&lt;&gt;"",COUNTIF($K$5:K605,K605)&amp;"-"&amp;K605,"")</f>
        <v/>
      </c>
      <c r="K605" s="21"/>
      <c r="L605" s="21"/>
      <c r="M605" s="13" t="s">
        <v>385</v>
      </c>
      <c r="N605" s="26" t="str">
        <f>IF(O605&lt;&gt;"",COUNTIF($O$5:O605,O605)&amp;"-"&amp;O605,"")</f>
        <v/>
      </c>
      <c r="O605" s="27"/>
      <c r="P605" s="27"/>
      <c r="R605" s="22" t="str">
        <f>IF(T605&lt;&gt;"",COUNTIF($S$5:S605,S605)&amp;"-"&amp;S605,"")</f>
        <v/>
      </c>
      <c r="S605" s="22" t="str">
        <f t="shared" si="16"/>
        <v/>
      </c>
      <c r="T605" s="27"/>
      <c r="U605" s="27"/>
      <c r="V605" s="27"/>
    </row>
    <row r="606" spans="7:22" ht="15.75" customHeight="1" x14ac:dyDescent="0.25">
      <c r="G606"/>
      <c r="H606"/>
      <c r="J606" s="26" t="str">
        <f>IF(K606&lt;&gt;"",COUNTIF($K$5:K606,K606)&amp;"-"&amp;K606,"")</f>
        <v/>
      </c>
      <c r="K606" s="21"/>
      <c r="L606" s="21"/>
      <c r="M606" s="13" t="s">
        <v>385</v>
      </c>
      <c r="N606" s="26" t="str">
        <f>IF(O606&lt;&gt;"",COUNTIF($O$5:O606,O606)&amp;"-"&amp;O606,"")</f>
        <v/>
      </c>
      <c r="O606" s="27"/>
      <c r="P606" s="27"/>
      <c r="R606" s="22" t="str">
        <f>IF(T606&lt;&gt;"",COUNTIF($S$5:S606,S606)&amp;"-"&amp;S606,"")</f>
        <v/>
      </c>
      <c r="S606" s="22" t="str">
        <f t="shared" si="16"/>
        <v/>
      </c>
      <c r="T606" s="27"/>
      <c r="U606" s="27"/>
      <c r="V606" s="27"/>
    </row>
    <row r="607" spans="7:22" ht="15.75" customHeight="1" x14ac:dyDescent="0.25">
      <c r="G607"/>
      <c r="H607"/>
      <c r="J607" s="26" t="str">
        <f>IF(K607&lt;&gt;"",COUNTIF($K$5:K607,K607)&amp;"-"&amp;K607,"")</f>
        <v/>
      </c>
      <c r="K607" s="21"/>
      <c r="L607" s="21"/>
      <c r="M607" s="13" t="s">
        <v>385</v>
      </c>
      <c r="N607" s="26" t="str">
        <f>IF(O607&lt;&gt;"",COUNTIF($O$5:O607,O607)&amp;"-"&amp;O607,"")</f>
        <v/>
      </c>
      <c r="O607" s="27"/>
      <c r="P607" s="27"/>
      <c r="R607" s="22" t="str">
        <f>IF(T607&lt;&gt;"",COUNTIF($S$5:S607,S607)&amp;"-"&amp;S607,"")</f>
        <v/>
      </c>
      <c r="S607" s="22" t="str">
        <f t="shared" si="16"/>
        <v/>
      </c>
      <c r="T607" s="27"/>
      <c r="U607" s="27"/>
      <c r="V607" s="27"/>
    </row>
    <row r="608" spans="7:22" ht="15.75" customHeight="1" x14ac:dyDescent="0.25">
      <c r="G608"/>
      <c r="H608"/>
      <c r="J608" s="26" t="str">
        <f>IF(K608&lt;&gt;"",COUNTIF($K$5:K608,K608)&amp;"-"&amp;K608,"")</f>
        <v/>
      </c>
      <c r="K608" s="21"/>
      <c r="L608" s="21"/>
      <c r="M608" s="13" t="s">
        <v>385</v>
      </c>
      <c r="N608" s="26" t="str">
        <f>IF(O608&lt;&gt;"",COUNTIF($O$5:O608,O608)&amp;"-"&amp;O608,"")</f>
        <v/>
      </c>
      <c r="O608" s="27"/>
      <c r="P608" s="27"/>
      <c r="R608" s="22" t="str">
        <f>IF(T608&lt;&gt;"",COUNTIF($S$5:S608,S608)&amp;"-"&amp;S608,"")</f>
        <v/>
      </c>
      <c r="S608" s="22" t="str">
        <f t="shared" si="16"/>
        <v/>
      </c>
      <c r="T608" s="27"/>
      <c r="U608" s="27"/>
      <c r="V608" s="27"/>
    </row>
    <row r="609" spans="7:22" ht="15.75" customHeight="1" x14ac:dyDescent="0.25">
      <c r="G609"/>
      <c r="H609"/>
      <c r="J609" s="26" t="str">
        <f>IF(K609&lt;&gt;"",COUNTIF($K$5:K609,K609)&amp;"-"&amp;K609,"")</f>
        <v/>
      </c>
      <c r="K609" s="21"/>
      <c r="L609" s="21"/>
      <c r="M609" s="13" t="s">
        <v>385</v>
      </c>
      <c r="N609" s="26" t="str">
        <f>IF(O609&lt;&gt;"",COUNTIF($O$5:O609,O609)&amp;"-"&amp;O609,"")</f>
        <v/>
      </c>
      <c r="O609" s="27"/>
      <c r="P609" s="27"/>
      <c r="R609" s="22" t="str">
        <f>IF(T609&lt;&gt;"",COUNTIF($S$5:S609,S609)&amp;"-"&amp;S609,"")</f>
        <v/>
      </c>
      <c r="S609" s="22" t="str">
        <f t="shared" si="16"/>
        <v/>
      </c>
      <c r="T609" s="27"/>
      <c r="U609" s="27"/>
      <c r="V609" s="27"/>
    </row>
    <row r="610" spans="7:22" ht="15.75" customHeight="1" x14ac:dyDescent="0.25">
      <c r="G610"/>
      <c r="H610"/>
      <c r="J610" s="26" t="str">
        <f>IF(K610&lt;&gt;"",COUNTIF($K$5:K610,K610)&amp;"-"&amp;K610,"")</f>
        <v/>
      </c>
      <c r="K610" s="21"/>
      <c r="L610" s="21"/>
      <c r="M610" s="13" t="s">
        <v>385</v>
      </c>
      <c r="N610" s="26" t="str">
        <f>IF(O610&lt;&gt;"",COUNTIF($O$5:O610,O610)&amp;"-"&amp;O610,"")</f>
        <v/>
      </c>
      <c r="O610" s="27"/>
      <c r="P610" s="27"/>
      <c r="R610" s="22" t="str">
        <f>IF(T610&lt;&gt;"",COUNTIF($S$5:S610,S610)&amp;"-"&amp;S610,"")</f>
        <v/>
      </c>
      <c r="S610" s="22" t="str">
        <f t="shared" si="16"/>
        <v/>
      </c>
      <c r="T610" s="27"/>
      <c r="U610" s="27"/>
      <c r="V610" s="27"/>
    </row>
    <row r="611" spans="7:22" ht="15.75" customHeight="1" x14ac:dyDescent="0.25">
      <c r="G611"/>
      <c r="H611"/>
      <c r="J611" s="26" t="str">
        <f>IF(K611&lt;&gt;"",COUNTIF($K$5:K611,K611)&amp;"-"&amp;K611,"")</f>
        <v/>
      </c>
      <c r="K611" s="21"/>
      <c r="L611" s="21"/>
      <c r="M611" s="13" t="s">
        <v>385</v>
      </c>
      <c r="N611" s="26" t="str">
        <f>IF(O611&lt;&gt;"",COUNTIF($O$5:O611,O611)&amp;"-"&amp;O611,"")</f>
        <v/>
      </c>
      <c r="O611" s="27"/>
      <c r="P611" s="27"/>
      <c r="R611" s="22" t="str">
        <f>IF(T611&lt;&gt;"",COUNTIF($S$5:S611,S611)&amp;"-"&amp;S611,"")</f>
        <v/>
      </c>
      <c r="S611" s="22" t="str">
        <f t="shared" si="16"/>
        <v/>
      </c>
      <c r="T611" s="27"/>
      <c r="U611" s="27"/>
      <c r="V611" s="27"/>
    </row>
    <row r="612" spans="7:22" ht="15.75" customHeight="1" x14ac:dyDescent="0.25">
      <c r="G612"/>
      <c r="H612"/>
      <c r="J612" s="26" t="str">
        <f>IF(K612&lt;&gt;"",COUNTIF($K$5:K612,K612)&amp;"-"&amp;K612,"")</f>
        <v/>
      </c>
      <c r="K612" s="21"/>
      <c r="L612" s="21"/>
      <c r="M612" s="13" t="s">
        <v>385</v>
      </c>
      <c r="N612" s="26" t="str">
        <f>IF(O612&lt;&gt;"",COUNTIF($O$5:O612,O612)&amp;"-"&amp;O612,"")</f>
        <v/>
      </c>
      <c r="O612" s="27"/>
      <c r="P612" s="27"/>
      <c r="R612" s="22" t="str">
        <f>IF(T612&lt;&gt;"",COUNTIF($S$5:S612,S612)&amp;"-"&amp;S612,"")</f>
        <v/>
      </c>
      <c r="S612" s="22" t="str">
        <f t="shared" si="16"/>
        <v/>
      </c>
      <c r="T612" s="27"/>
      <c r="U612" s="27"/>
      <c r="V612" s="27"/>
    </row>
    <row r="613" spans="7:22" ht="15.75" customHeight="1" x14ac:dyDescent="0.25">
      <c r="G613"/>
      <c r="H613"/>
      <c r="J613" s="26" t="str">
        <f>IF(K613&lt;&gt;"",COUNTIF($K$5:K613,K613)&amp;"-"&amp;K613,"")</f>
        <v/>
      </c>
      <c r="K613" s="21"/>
      <c r="L613" s="21"/>
      <c r="M613" s="13" t="s">
        <v>385</v>
      </c>
      <c r="N613" s="26" t="str">
        <f>IF(O613&lt;&gt;"",COUNTIF($O$5:O613,O613)&amp;"-"&amp;O613,"")</f>
        <v/>
      </c>
      <c r="O613" s="27"/>
      <c r="P613" s="27"/>
      <c r="R613" s="22" t="str">
        <f>IF(T613&lt;&gt;"",COUNTIF($S$5:S613,S613)&amp;"-"&amp;S613,"")</f>
        <v/>
      </c>
      <c r="S613" s="22" t="str">
        <f t="shared" si="16"/>
        <v/>
      </c>
      <c r="T613" s="27"/>
      <c r="U613" s="27"/>
      <c r="V613" s="27"/>
    </row>
    <row r="614" spans="7:22" ht="15.75" customHeight="1" x14ac:dyDescent="0.25">
      <c r="G614"/>
      <c r="H614"/>
      <c r="J614" s="26" t="str">
        <f>IF(K614&lt;&gt;"",COUNTIF($K$5:K614,K614)&amp;"-"&amp;K614,"")</f>
        <v/>
      </c>
      <c r="K614" s="21"/>
      <c r="L614" s="21"/>
      <c r="M614" s="13" t="s">
        <v>385</v>
      </c>
      <c r="N614" s="26" t="str">
        <f>IF(O614&lt;&gt;"",COUNTIF($O$5:O614,O614)&amp;"-"&amp;O614,"")</f>
        <v/>
      </c>
      <c r="O614" s="27"/>
      <c r="P614" s="27"/>
      <c r="R614" s="22" t="str">
        <f>IF(T614&lt;&gt;"",COUNTIF($S$5:S614,S614)&amp;"-"&amp;S614,"")</f>
        <v/>
      </c>
      <c r="S614" s="22" t="str">
        <f t="shared" si="16"/>
        <v/>
      </c>
      <c r="T614" s="27"/>
      <c r="U614" s="27"/>
      <c r="V614" s="27"/>
    </row>
    <row r="615" spans="7:22" ht="15.75" customHeight="1" x14ac:dyDescent="0.25">
      <c r="G615"/>
      <c r="H615"/>
      <c r="J615" s="26" t="str">
        <f>IF(K615&lt;&gt;"",COUNTIF($K$5:K615,K615)&amp;"-"&amp;K615,"")</f>
        <v/>
      </c>
      <c r="K615" s="21"/>
      <c r="L615" s="21"/>
      <c r="M615" s="13" t="s">
        <v>385</v>
      </c>
      <c r="N615" s="26" t="str">
        <f>IF(O615&lt;&gt;"",COUNTIF($O$5:O615,O615)&amp;"-"&amp;O615,"")</f>
        <v/>
      </c>
      <c r="O615" s="27"/>
      <c r="P615" s="27"/>
      <c r="R615" s="22" t="str">
        <f>IF(T615&lt;&gt;"",COUNTIF($S$5:S615,S615)&amp;"-"&amp;S615,"")</f>
        <v/>
      </c>
      <c r="S615" s="22" t="str">
        <f t="shared" si="16"/>
        <v/>
      </c>
      <c r="T615" s="27"/>
      <c r="U615" s="27"/>
      <c r="V615" s="27"/>
    </row>
    <row r="616" spans="7:22" ht="15.75" customHeight="1" x14ac:dyDescent="0.25">
      <c r="G616"/>
      <c r="H616"/>
      <c r="J616" s="26" t="str">
        <f>IF(K616&lt;&gt;"",COUNTIF($K$5:K616,K616)&amp;"-"&amp;K616,"")</f>
        <v/>
      </c>
      <c r="K616" s="21"/>
      <c r="L616" s="21"/>
      <c r="M616" s="13" t="s">
        <v>385</v>
      </c>
      <c r="N616" s="26" t="str">
        <f>IF(O616&lt;&gt;"",COUNTIF($O$5:O616,O616)&amp;"-"&amp;O616,"")</f>
        <v/>
      </c>
      <c r="O616" s="27"/>
      <c r="P616" s="27"/>
      <c r="R616" s="22" t="str">
        <f>IF(T616&lt;&gt;"",COUNTIF($S$5:S616,S616)&amp;"-"&amp;S616,"")</f>
        <v/>
      </c>
      <c r="S616" s="22" t="str">
        <f t="shared" si="16"/>
        <v/>
      </c>
      <c r="T616" s="27"/>
      <c r="U616" s="27"/>
      <c r="V616" s="27"/>
    </row>
    <row r="617" spans="7:22" ht="15.75" customHeight="1" x14ac:dyDescent="0.25">
      <c r="G617"/>
      <c r="H617"/>
      <c r="J617" s="26" t="str">
        <f>IF(K617&lt;&gt;"",COUNTIF($K$5:K617,K617)&amp;"-"&amp;K617,"")</f>
        <v/>
      </c>
      <c r="K617" s="21"/>
      <c r="L617" s="21"/>
      <c r="M617" s="13" t="s">
        <v>385</v>
      </c>
      <c r="N617" s="26" t="str">
        <f>IF(O617&lt;&gt;"",COUNTIF($O$5:O617,O617)&amp;"-"&amp;O617,"")</f>
        <v/>
      </c>
      <c r="O617" s="27"/>
      <c r="P617" s="27"/>
      <c r="R617" s="22" t="str">
        <f>IF(T617&lt;&gt;"",COUNTIF($S$5:S617,S617)&amp;"-"&amp;S617,"")</f>
        <v/>
      </c>
      <c r="S617" s="22" t="str">
        <f t="shared" si="16"/>
        <v/>
      </c>
      <c r="T617" s="27"/>
      <c r="U617" s="27"/>
      <c r="V617" s="27"/>
    </row>
    <row r="618" spans="7:22" ht="15.75" customHeight="1" x14ac:dyDescent="0.25">
      <c r="G618"/>
      <c r="H618"/>
      <c r="J618" s="26" t="str">
        <f>IF(K618&lt;&gt;"",COUNTIF($K$5:K618,K618)&amp;"-"&amp;K618,"")</f>
        <v/>
      </c>
      <c r="K618" s="21"/>
      <c r="L618" s="21"/>
      <c r="M618" s="13" t="s">
        <v>385</v>
      </c>
      <c r="N618" s="26" t="str">
        <f>IF(O618&lt;&gt;"",COUNTIF($O$5:O618,O618)&amp;"-"&amp;O618,"")</f>
        <v/>
      </c>
      <c r="O618" s="27"/>
      <c r="P618" s="27"/>
      <c r="R618" s="22" t="str">
        <f>IF(T618&lt;&gt;"",COUNTIF($S$5:S618,S618)&amp;"-"&amp;S618,"")</f>
        <v/>
      </c>
      <c r="S618" s="22" t="str">
        <f t="shared" si="16"/>
        <v/>
      </c>
      <c r="T618" s="27"/>
      <c r="U618" s="27"/>
      <c r="V618" s="27"/>
    </row>
    <row r="619" spans="7:22" ht="15.75" customHeight="1" x14ac:dyDescent="0.25">
      <c r="G619"/>
      <c r="H619"/>
      <c r="J619" s="26" t="str">
        <f>IF(K619&lt;&gt;"",COUNTIF($K$5:K619,K619)&amp;"-"&amp;K619,"")</f>
        <v/>
      </c>
      <c r="K619" s="21"/>
      <c r="L619" s="21"/>
      <c r="M619" s="13" t="s">
        <v>385</v>
      </c>
      <c r="N619" s="26" t="str">
        <f>IF(O619&lt;&gt;"",COUNTIF($O$5:O619,O619)&amp;"-"&amp;O619,"")</f>
        <v/>
      </c>
      <c r="O619" s="27"/>
      <c r="P619" s="27"/>
      <c r="R619" s="22" t="str">
        <f>IF(T619&lt;&gt;"",COUNTIF($S$5:S619,S619)&amp;"-"&amp;S619,"")</f>
        <v/>
      </c>
      <c r="S619" s="22" t="str">
        <f t="shared" si="16"/>
        <v/>
      </c>
      <c r="T619" s="27"/>
      <c r="U619" s="27"/>
      <c r="V619" s="27"/>
    </row>
    <row r="620" spans="7:22" ht="15.75" customHeight="1" x14ac:dyDescent="0.25">
      <c r="G620"/>
      <c r="H620"/>
      <c r="J620" s="26" t="str">
        <f>IF(K620&lt;&gt;"",COUNTIF($K$5:K620,K620)&amp;"-"&amp;K620,"")</f>
        <v/>
      </c>
      <c r="K620" s="21"/>
      <c r="L620" s="21"/>
      <c r="M620" s="13" t="s">
        <v>385</v>
      </c>
      <c r="N620" s="26" t="str">
        <f>IF(O620&lt;&gt;"",COUNTIF($O$5:O620,O620)&amp;"-"&amp;O620,"")</f>
        <v/>
      </c>
      <c r="O620" s="27"/>
      <c r="P620" s="27"/>
      <c r="R620" s="22" t="str">
        <f>IF(T620&lt;&gt;"",COUNTIF($S$5:S620,S620)&amp;"-"&amp;S620,"")</f>
        <v/>
      </c>
      <c r="S620" s="22" t="str">
        <f t="shared" si="16"/>
        <v/>
      </c>
      <c r="T620" s="27"/>
      <c r="U620" s="27"/>
      <c r="V620" s="27"/>
    </row>
    <row r="621" spans="7:22" ht="15.75" customHeight="1" x14ac:dyDescent="0.25">
      <c r="G621"/>
      <c r="H621"/>
      <c r="J621" s="26" t="str">
        <f>IF(K621&lt;&gt;"",COUNTIF($K$5:K621,K621)&amp;"-"&amp;K621,"")</f>
        <v/>
      </c>
      <c r="K621" s="21"/>
      <c r="L621" s="21"/>
      <c r="M621" s="13" t="s">
        <v>385</v>
      </c>
      <c r="N621" s="26" t="str">
        <f>IF(O621&lt;&gt;"",COUNTIF($O$5:O621,O621)&amp;"-"&amp;O621,"")</f>
        <v/>
      </c>
      <c r="O621" s="27"/>
      <c r="P621" s="27"/>
      <c r="R621" s="22" t="str">
        <f>IF(T621&lt;&gt;"",COUNTIF($S$5:S621,S621)&amp;"-"&amp;S621,"")</f>
        <v/>
      </c>
      <c r="S621" s="22" t="str">
        <f t="shared" si="16"/>
        <v/>
      </c>
      <c r="T621" s="27"/>
      <c r="U621" s="27"/>
      <c r="V621" s="27"/>
    </row>
    <row r="622" spans="7:22" ht="15.75" customHeight="1" x14ac:dyDescent="0.25">
      <c r="G622"/>
      <c r="H622"/>
      <c r="J622" s="26" t="str">
        <f>IF(K622&lt;&gt;"",COUNTIF($K$5:K622,K622)&amp;"-"&amp;K622,"")</f>
        <v/>
      </c>
      <c r="K622" s="21"/>
      <c r="L622" s="21"/>
      <c r="M622" s="13" t="s">
        <v>385</v>
      </c>
      <c r="N622" s="26" t="str">
        <f>IF(O622&lt;&gt;"",COUNTIF($O$5:O622,O622)&amp;"-"&amp;O622,"")</f>
        <v/>
      </c>
      <c r="O622" s="27"/>
      <c r="P622" s="27"/>
      <c r="R622" s="22" t="str">
        <f>IF(T622&lt;&gt;"",COUNTIF($S$5:S622,S622)&amp;"-"&amp;S622,"")</f>
        <v/>
      </c>
      <c r="S622" s="22" t="str">
        <f t="shared" si="16"/>
        <v/>
      </c>
      <c r="T622" s="27"/>
      <c r="U622" s="27"/>
      <c r="V622" s="27"/>
    </row>
    <row r="623" spans="7:22" ht="15.75" customHeight="1" x14ac:dyDescent="0.25">
      <c r="G623"/>
      <c r="H623"/>
      <c r="J623" s="26" t="str">
        <f>IF(K623&lt;&gt;"",COUNTIF($K$5:K623,K623)&amp;"-"&amp;K623,"")</f>
        <v/>
      </c>
      <c r="K623" s="21"/>
      <c r="L623" s="21"/>
      <c r="M623" s="13" t="s">
        <v>385</v>
      </c>
      <c r="N623" s="26" t="str">
        <f>IF(O623&lt;&gt;"",COUNTIF($O$5:O623,O623)&amp;"-"&amp;O623,"")</f>
        <v/>
      </c>
      <c r="O623" s="27"/>
      <c r="P623" s="27"/>
      <c r="R623" s="22" t="str">
        <f>IF(T623&lt;&gt;"",COUNTIF($S$5:S623,S623)&amp;"-"&amp;S623,"")</f>
        <v/>
      </c>
      <c r="S623" s="22" t="str">
        <f t="shared" si="16"/>
        <v/>
      </c>
      <c r="T623" s="27"/>
      <c r="U623" s="27"/>
      <c r="V623" s="27"/>
    </row>
    <row r="624" spans="7:22" ht="15.75" customHeight="1" x14ac:dyDescent="0.25">
      <c r="G624"/>
      <c r="H624"/>
      <c r="J624" s="26" t="str">
        <f>IF(K624&lt;&gt;"",COUNTIF($K$5:K624,K624)&amp;"-"&amp;K624,"")</f>
        <v/>
      </c>
      <c r="K624" s="21"/>
      <c r="L624" s="21"/>
      <c r="M624" s="13" t="s">
        <v>385</v>
      </c>
      <c r="N624" s="26" t="str">
        <f>IF(O624&lt;&gt;"",COUNTIF($O$5:O624,O624)&amp;"-"&amp;O624,"")</f>
        <v/>
      </c>
      <c r="O624" s="27"/>
      <c r="P624" s="27"/>
      <c r="R624" s="22" t="str">
        <f>IF(T624&lt;&gt;"",COUNTIF($S$5:S624,S624)&amp;"-"&amp;S624,"")</f>
        <v/>
      </c>
      <c r="S624" s="22" t="str">
        <f t="shared" si="16"/>
        <v/>
      </c>
      <c r="T624" s="27"/>
      <c r="U624" s="27"/>
      <c r="V624" s="27"/>
    </row>
    <row r="625" spans="7:22" ht="15.75" customHeight="1" x14ac:dyDescent="0.25">
      <c r="G625"/>
      <c r="H625"/>
      <c r="J625" s="26" t="str">
        <f>IF(K625&lt;&gt;"",COUNTIF($K$5:K625,K625)&amp;"-"&amp;K625,"")</f>
        <v/>
      </c>
      <c r="K625" s="21"/>
      <c r="L625" s="21"/>
      <c r="M625" s="13" t="s">
        <v>385</v>
      </c>
      <c r="N625" s="26" t="str">
        <f>IF(O625&lt;&gt;"",COUNTIF($O$5:O625,O625)&amp;"-"&amp;O625,"")</f>
        <v/>
      </c>
      <c r="O625" s="27"/>
      <c r="P625" s="27"/>
      <c r="R625" s="22" t="str">
        <f>IF(T625&lt;&gt;"",COUNTIF($S$5:S625,S625)&amp;"-"&amp;S625,"")</f>
        <v/>
      </c>
      <c r="S625" s="22" t="str">
        <f t="shared" si="16"/>
        <v/>
      </c>
      <c r="T625" s="27"/>
      <c r="U625" s="27"/>
      <c r="V625" s="27"/>
    </row>
    <row r="626" spans="7:22" ht="15.75" customHeight="1" x14ac:dyDescent="0.25">
      <c r="G626"/>
      <c r="H626"/>
      <c r="J626" s="26" t="str">
        <f>IF(K626&lt;&gt;"",COUNTIF($K$5:K626,K626)&amp;"-"&amp;K626,"")</f>
        <v/>
      </c>
      <c r="K626" s="21"/>
      <c r="L626" s="21"/>
      <c r="M626" s="13" t="s">
        <v>385</v>
      </c>
      <c r="N626" s="26" t="str">
        <f>IF(O626&lt;&gt;"",COUNTIF($O$5:O626,O626)&amp;"-"&amp;O626,"")</f>
        <v/>
      </c>
      <c r="O626" s="27"/>
      <c r="P626" s="27"/>
      <c r="R626" s="22" t="str">
        <f>IF(T626&lt;&gt;"",COUNTIF($S$5:S626,S626)&amp;"-"&amp;S626,"")</f>
        <v/>
      </c>
      <c r="S626" s="22" t="str">
        <f t="shared" si="16"/>
        <v/>
      </c>
      <c r="T626" s="27"/>
      <c r="U626" s="27"/>
      <c r="V626" s="27"/>
    </row>
    <row r="627" spans="7:22" ht="15.75" customHeight="1" x14ac:dyDescent="0.25">
      <c r="G627"/>
      <c r="H627"/>
      <c r="J627" s="26" t="str">
        <f>IF(K627&lt;&gt;"",COUNTIF($K$5:K627,K627)&amp;"-"&amp;K627,"")</f>
        <v/>
      </c>
      <c r="K627" s="21"/>
      <c r="L627" s="21"/>
      <c r="M627" s="13" t="s">
        <v>385</v>
      </c>
      <c r="N627" s="26" t="str">
        <f>IF(O627&lt;&gt;"",COUNTIF($O$5:O627,O627)&amp;"-"&amp;O627,"")</f>
        <v/>
      </c>
      <c r="O627" s="27"/>
      <c r="P627" s="27"/>
      <c r="R627" s="22" t="str">
        <f>IF(T627&lt;&gt;"",COUNTIF($S$5:S627,S627)&amp;"-"&amp;S627,"")</f>
        <v/>
      </c>
      <c r="S627" s="22" t="str">
        <f t="shared" si="16"/>
        <v/>
      </c>
      <c r="T627" s="27"/>
      <c r="U627" s="27"/>
      <c r="V627" s="27"/>
    </row>
    <row r="628" spans="7:22" ht="15.75" customHeight="1" x14ac:dyDescent="0.25">
      <c r="G628"/>
      <c r="H628"/>
      <c r="J628" s="26" t="str">
        <f>IF(K628&lt;&gt;"",COUNTIF($K$5:K628,K628)&amp;"-"&amp;K628,"")</f>
        <v/>
      </c>
      <c r="K628" s="21"/>
      <c r="L628" s="21"/>
      <c r="M628" s="13" t="s">
        <v>385</v>
      </c>
      <c r="N628" s="26" t="str">
        <f>IF(O628&lt;&gt;"",COUNTIF($O$5:O628,O628)&amp;"-"&amp;O628,"")</f>
        <v/>
      </c>
      <c r="O628" s="27"/>
      <c r="P628" s="27"/>
      <c r="R628" s="22" t="str">
        <f>IF(T628&lt;&gt;"",COUNTIF($S$5:S628,S628)&amp;"-"&amp;S628,"")</f>
        <v/>
      </c>
      <c r="S628" s="22" t="str">
        <f t="shared" si="16"/>
        <v/>
      </c>
      <c r="T628" s="27"/>
      <c r="U628" s="27"/>
      <c r="V628" s="27"/>
    </row>
    <row r="629" spans="7:22" ht="15.75" customHeight="1" x14ac:dyDescent="0.25">
      <c r="G629"/>
      <c r="H629"/>
      <c r="J629" s="26" t="str">
        <f>IF(K629&lt;&gt;"",COUNTIF($K$5:K629,K629)&amp;"-"&amp;K629,"")</f>
        <v/>
      </c>
      <c r="K629" s="21"/>
      <c r="L629" s="21"/>
      <c r="M629" s="13" t="s">
        <v>385</v>
      </c>
      <c r="N629" s="26" t="str">
        <f>IF(O629&lt;&gt;"",COUNTIF($O$5:O629,O629)&amp;"-"&amp;O629,"")</f>
        <v/>
      </c>
      <c r="O629" s="27"/>
      <c r="P629" s="27"/>
      <c r="R629" s="22" t="str">
        <f>IF(T629&lt;&gt;"",COUNTIF($S$5:S629,S629)&amp;"-"&amp;S629,"")</f>
        <v/>
      </c>
      <c r="S629" s="22" t="str">
        <f t="shared" si="16"/>
        <v/>
      </c>
      <c r="T629" s="27"/>
      <c r="U629" s="27"/>
      <c r="V629" s="27"/>
    </row>
    <row r="630" spans="7:22" ht="15.75" customHeight="1" x14ac:dyDescent="0.25">
      <c r="G630"/>
      <c r="H630"/>
      <c r="J630" s="26" t="str">
        <f>IF(K630&lt;&gt;"",COUNTIF($K$5:K630,K630)&amp;"-"&amp;K630,"")</f>
        <v/>
      </c>
      <c r="K630" s="21"/>
      <c r="L630" s="21"/>
      <c r="M630" s="13" t="s">
        <v>385</v>
      </c>
      <c r="N630" s="26" t="str">
        <f>IF(O630&lt;&gt;"",COUNTIF($O$5:O630,O630)&amp;"-"&amp;O630,"")</f>
        <v/>
      </c>
      <c r="O630" s="27"/>
      <c r="P630" s="27"/>
      <c r="R630" s="22" t="str">
        <f>IF(T630&lt;&gt;"",COUNTIF($S$5:S630,S630)&amp;"-"&amp;S630,"")</f>
        <v/>
      </c>
      <c r="S630" s="22" t="str">
        <f t="shared" si="16"/>
        <v/>
      </c>
      <c r="T630" s="27"/>
      <c r="U630" s="27"/>
      <c r="V630" s="27"/>
    </row>
    <row r="631" spans="7:22" ht="15.75" customHeight="1" x14ac:dyDescent="0.25">
      <c r="G631"/>
      <c r="H631"/>
      <c r="J631" s="26" t="str">
        <f>IF(K631&lt;&gt;"",COUNTIF($K$5:K631,K631)&amp;"-"&amp;K631,"")</f>
        <v/>
      </c>
      <c r="K631" s="21"/>
      <c r="L631" s="21"/>
      <c r="M631" s="13" t="s">
        <v>385</v>
      </c>
      <c r="N631" s="26" t="str">
        <f>IF(O631&lt;&gt;"",COUNTIF($O$5:O631,O631)&amp;"-"&amp;O631,"")</f>
        <v/>
      </c>
      <c r="O631" s="27"/>
      <c r="P631" s="27"/>
      <c r="R631" s="22" t="str">
        <f>IF(T631&lt;&gt;"",COUNTIF($S$5:S631,S631)&amp;"-"&amp;S631,"")</f>
        <v/>
      </c>
      <c r="S631" s="22" t="str">
        <f t="shared" si="16"/>
        <v/>
      </c>
      <c r="T631" s="27"/>
      <c r="U631" s="27"/>
      <c r="V631" s="27"/>
    </row>
    <row r="632" spans="7:22" ht="15.75" customHeight="1" x14ac:dyDescent="0.25">
      <c r="G632"/>
      <c r="H632"/>
      <c r="J632" s="26" t="str">
        <f>IF(K632&lt;&gt;"",COUNTIF($K$5:K632,K632)&amp;"-"&amp;K632,"")</f>
        <v/>
      </c>
      <c r="K632" s="21"/>
      <c r="L632" s="21"/>
      <c r="M632" s="13" t="s">
        <v>385</v>
      </c>
      <c r="N632" s="26" t="str">
        <f>IF(O632&lt;&gt;"",COUNTIF($O$5:O632,O632)&amp;"-"&amp;O632,"")</f>
        <v/>
      </c>
      <c r="O632" s="27"/>
      <c r="P632" s="27"/>
      <c r="R632" s="22" t="str">
        <f>IF(T632&lt;&gt;"",COUNTIF($S$5:S632,S632)&amp;"-"&amp;S632,"")</f>
        <v/>
      </c>
      <c r="S632" s="22" t="str">
        <f t="shared" si="16"/>
        <v/>
      </c>
      <c r="T632" s="27"/>
      <c r="U632" s="27"/>
      <c r="V632" s="27"/>
    </row>
    <row r="633" spans="7:22" ht="15.75" customHeight="1" x14ac:dyDescent="0.25">
      <c r="G633"/>
      <c r="H633"/>
      <c r="J633" s="26" t="str">
        <f>IF(K633&lt;&gt;"",COUNTIF($K$5:K633,K633)&amp;"-"&amp;K633,"")</f>
        <v/>
      </c>
      <c r="K633" s="21"/>
      <c r="L633" s="21"/>
      <c r="M633" s="13" t="s">
        <v>385</v>
      </c>
      <c r="N633" s="26" t="str">
        <f>IF(O633&lt;&gt;"",COUNTIF($O$5:O633,O633)&amp;"-"&amp;O633,"")</f>
        <v/>
      </c>
      <c r="O633" s="27"/>
      <c r="P633" s="27"/>
      <c r="R633" s="22" t="str">
        <f>IF(T633&lt;&gt;"",COUNTIF($S$5:S633,S633)&amp;"-"&amp;S633,"")</f>
        <v/>
      </c>
      <c r="S633" s="22" t="str">
        <f t="shared" si="16"/>
        <v/>
      </c>
      <c r="T633" s="27"/>
      <c r="U633" s="27"/>
      <c r="V633" s="27"/>
    </row>
    <row r="634" spans="7:22" ht="15.75" customHeight="1" x14ac:dyDescent="0.25">
      <c r="G634"/>
      <c r="H634"/>
      <c r="J634" s="26" t="str">
        <f>IF(K634&lt;&gt;"",COUNTIF($K$5:K634,K634)&amp;"-"&amp;K634,"")</f>
        <v/>
      </c>
      <c r="K634" s="21"/>
      <c r="L634" s="21"/>
      <c r="M634" s="13" t="s">
        <v>385</v>
      </c>
      <c r="N634" s="26" t="str">
        <f>IF(O634&lt;&gt;"",COUNTIF($O$5:O634,O634)&amp;"-"&amp;O634,"")</f>
        <v/>
      </c>
      <c r="O634" s="27"/>
      <c r="P634" s="27"/>
      <c r="R634" s="22" t="str">
        <f>IF(T634&lt;&gt;"",COUNTIF($S$5:S634,S634)&amp;"-"&amp;S634,"")</f>
        <v/>
      </c>
      <c r="S634" s="22" t="str">
        <f t="shared" si="16"/>
        <v/>
      </c>
      <c r="T634" s="27"/>
      <c r="U634" s="27"/>
      <c r="V634" s="27"/>
    </row>
    <row r="635" spans="7:22" ht="15.75" customHeight="1" x14ac:dyDescent="0.25">
      <c r="G635"/>
      <c r="H635"/>
      <c r="J635" s="26" t="str">
        <f>IF(K635&lt;&gt;"",COUNTIF($K$5:K635,K635)&amp;"-"&amp;K635,"")</f>
        <v/>
      </c>
      <c r="K635" s="21"/>
      <c r="L635" s="21"/>
      <c r="M635" s="13" t="s">
        <v>385</v>
      </c>
      <c r="N635" s="26" t="str">
        <f>IF(O635&lt;&gt;"",COUNTIF($O$5:O635,O635)&amp;"-"&amp;O635,"")</f>
        <v/>
      </c>
      <c r="O635" s="27"/>
      <c r="P635" s="27"/>
      <c r="R635" s="22" t="str">
        <f>IF(T635&lt;&gt;"",COUNTIF($S$5:S635,S635)&amp;"-"&amp;S635,"")</f>
        <v/>
      </c>
      <c r="S635" s="22" t="str">
        <f t="shared" si="16"/>
        <v/>
      </c>
      <c r="T635" s="27"/>
      <c r="U635" s="27"/>
      <c r="V635" s="27"/>
    </row>
    <row r="636" spans="7:22" ht="15.75" customHeight="1" x14ac:dyDescent="0.25">
      <c r="G636"/>
      <c r="H636"/>
      <c r="J636" s="26" t="str">
        <f>IF(K636&lt;&gt;"",COUNTIF($K$5:K636,K636)&amp;"-"&amp;K636,"")</f>
        <v/>
      </c>
      <c r="K636" s="21"/>
      <c r="L636" s="21"/>
      <c r="M636" s="13" t="s">
        <v>385</v>
      </c>
      <c r="N636" s="26" t="str">
        <f>IF(O636&lt;&gt;"",COUNTIF($O$5:O636,O636)&amp;"-"&amp;O636,"")</f>
        <v/>
      </c>
      <c r="O636" s="27"/>
      <c r="P636" s="27"/>
      <c r="R636" s="22" t="str">
        <f>IF(T636&lt;&gt;"",COUNTIF($S$5:S636,S636)&amp;"-"&amp;S636,"")</f>
        <v/>
      </c>
      <c r="S636" s="22" t="str">
        <f t="shared" si="16"/>
        <v/>
      </c>
      <c r="T636" s="27"/>
      <c r="U636" s="27"/>
      <c r="V636" s="27"/>
    </row>
    <row r="637" spans="7:22" ht="15.75" customHeight="1" x14ac:dyDescent="0.25">
      <c r="G637"/>
      <c r="H637"/>
      <c r="J637" s="26" t="str">
        <f>IF(K637&lt;&gt;"",COUNTIF($K$5:K637,K637)&amp;"-"&amp;K637,"")</f>
        <v/>
      </c>
      <c r="K637" s="21"/>
      <c r="L637" s="21"/>
      <c r="M637" s="13" t="s">
        <v>385</v>
      </c>
      <c r="N637" s="26" t="str">
        <f>IF(O637&lt;&gt;"",COUNTIF($O$5:O637,O637)&amp;"-"&amp;O637,"")</f>
        <v/>
      </c>
      <c r="O637" s="27"/>
      <c r="P637" s="27"/>
      <c r="R637" s="22" t="str">
        <f>IF(T637&lt;&gt;"",COUNTIF($S$5:S637,S637)&amp;"-"&amp;S637,"")</f>
        <v/>
      </c>
      <c r="S637" s="22" t="str">
        <f t="shared" si="16"/>
        <v/>
      </c>
      <c r="T637" s="27"/>
      <c r="U637" s="27"/>
      <c r="V637" s="27"/>
    </row>
    <row r="638" spans="7:22" ht="15.75" customHeight="1" x14ac:dyDescent="0.25">
      <c r="G638"/>
      <c r="H638"/>
      <c r="J638" s="26" t="str">
        <f>IF(K638&lt;&gt;"",COUNTIF($K$5:K638,K638)&amp;"-"&amp;K638,"")</f>
        <v/>
      </c>
      <c r="K638" s="21"/>
      <c r="L638" s="21"/>
      <c r="M638" s="13" t="s">
        <v>385</v>
      </c>
      <c r="N638" s="26" t="str">
        <f>IF(O638&lt;&gt;"",COUNTIF($O$5:O638,O638)&amp;"-"&amp;O638,"")</f>
        <v/>
      </c>
      <c r="O638" s="27"/>
      <c r="P638" s="27"/>
      <c r="R638" s="22" t="str">
        <f>IF(T638&lt;&gt;"",COUNTIF($S$5:S638,S638)&amp;"-"&amp;S638,"")</f>
        <v/>
      </c>
      <c r="S638" s="22" t="str">
        <f t="shared" si="16"/>
        <v/>
      </c>
      <c r="T638" s="27"/>
      <c r="U638" s="27"/>
      <c r="V638" s="27"/>
    </row>
    <row r="639" spans="7:22" ht="15.75" customHeight="1" x14ac:dyDescent="0.25">
      <c r="G639"/>
      <c r="H639"/>
      <c r="J639" s="26" t="str">
        <f>IF(K639&lt;&gt;"",COUNTIF($K$5:K639,K639)&amp;"-"&amp;K639,"")</f>
        <v/>
      </c>
      <c r="K639" s="21"/>
      <c r="L639" s="21"/>
      <c r="M639" s="13" t="s">
        <v>385</v>
      </c>
      <c r="N639" s="26" t="str">
        <f>IF(O639&lt;&gt;"",COUNTIF($O$5:O639,O639)&amp;"-"&amp;O639,"")</f>
        <v/>
      </c>
      <c r="O639" s="27"/>
      <c r="P639" s="27"/>
      <c r="R639" s="22" t="str">
        <f>IF(T639&lt;&gt;"",COUNTIF($S$5:S639,S639)&amp;"-"&amp;S639,"")</f>
        <v/>
      </c>
      <c r="S639" s="22" t="str">
        <f t="shared" si="16"/>
        <v/>
      </c>
      <c r="T639" s="27"/>
      <c r="U639" s="27"/>
      <c r="V639" s="27"/>
    </row>
    <row r="640" spans="7:22" ht="15.75" customHeight="1" x14ac:dyDescent="0.25">
      <c r="G640"/>
      <c r="H640"/>
      <c r="J640" s="26" t="str">
        <f>IF(K640&lt;&gt;"",COUNTIF($K$5:K640,K640)&amp;"-"&amp;K640,"")</f>
        <v/>
      </c>
      <c r="K640" s="21"/>
      <c r="L640" s="21"/>
      <c r="M640" s="13" t="s">
        <v>385</v>
      </c>
      <c r="N640" s="26" t="str">
        <f>IF(O640&lt;&gt;"",COUNTIF($O$5:O640,O640)&amp;"-"&amp;O640,"")</f>
        <v/>
      </c>
      <c r="O640" s="27"/>
      <c r="P640" s="27"/>
      <c r="R640" s="22" t="str">
        <f>IF(T640&lt;&gt;"",COUNTIF($S$5:S640,S640)&amp;"-"&amp;S640,"")</f>
        <v/>
      </c>
      <c r="S640" s="22" t="str">
        <f t="shared" si="16"/>
        <v/>
      </c>
      <c r="T640" s="27"/>
      <c r="U640" s="27"/>
      <c r="V640" s="27"/>
    </row>
    <row r="641" spans="7:22" ht="15.75" customHeight="1" x14ac:dyDescent="0.25">
      <c r="G641"/>
      <c r="H641"/>
      <c r="J641" s="26" t="str">
        <f>IF(K641&lt;&gt;"",COUNTIF($K$5:K641,K641)&amp;"-"&amp;K641,"")</f>
        <v/>
      </c>
      <c r="K641" s="21"/>
      <c r="L641" s="21"/>
      <c r="M641" s="13" t="s">
        <v>385</v>
      </c>
      <c r="N641" s="26" t="str">
        <f>IF(O641&lt;&gt;"",COUNTIF($O$5:O641,O641)&amp;"-"&amp;O641,"")</f>
        <v/>
      </c>
      <c r="O641" s="27"/>
      <c r="P641" s="27"/>
      <c r="R641" s="22" t="str">
        <f>IF(T641&lt;&gt;"",COUNTIF($S$5:S641,S641)&amp;"-"&amp;S641,"")</f>
        <v/>
      </c>
      <c r="S641" s="22" t="str">
        <f t="shared" si="16"/>
        <v/>
      </c>
      <c r="T641" s="27"/>
      <c r="U641" s="27"/>
      <c r="V641" s="27"/>
    </row>
    <row r="642" spans="7:22" ht="15.75" customHeight="1" x14ac:dyDescent="0.25">
      <c r="G642"/>
      <c r="H642"/>
      <c r="J642" s="26" t="str">
        <f>IF(K642&lt;&gt;"",COUNTIF($K$5:K642,K642)&amp;"-"&amp;K642,"")</f>
        <v/>
      </c>
      <c r="K642" s="21"/>
      <c r="L642" s="21"/>
      <c r="M642" s="13" t="s">
        <v>385</v>
      </c>
      <c r="N642" s="26" t="str">
        <f>IF(O642&lt;&gt;"",COUNTIF($O$5:O642,O642)&amp;"-"&amp;O642,"")</f>
        <v/>
      </c>
      <c r="O642" s="27"/>
      <c r="P642" s="27"/>
      <c r="R642" s="22" t="str">
        <f>IF(T642&lt;&gt;"",COUNTIF($S$5:S642,S642)&amp;"-"&amp;S642,"")</f>
        <v/>
      </c>
      <c r="S642" s="22" t="str">
        <f t="shared" si="16"/>
        <v/>
      </c>
      <c r="T642" s="27"/>
      <c r="U642" s="27"/>
      <c r="V642" s="27"/>
    </row>
    <row r="643" spans="7:22" ht="15.75" customHeight="1" x14ac:dyDescent="0.25">
      <c r="G643"/>
      <c r="H643"/>
      <c r="J643" s="26" t="str">
        <f>IF(K643&lt;&gt;"",COUNTIF($K$5:K643,K643)&amp;"-"&amp;K643,"")</f>
        <v/>
      </c>
      <c r="K643" s="21"/>
      <c r="L643" s="21"/>
      <c r="M643" s="13" t="s">
        <v>385</v>
      </c>
      <c r="N643" s="26" t="str">
        <f>IF(O643&lt;&gt;"",COUNTIF($O$5:O643,O643)&amp;"-"&amp;O643,"")</f>
        <v/>
      </c>
      <c r="O643" s="27"/>
      <c r="P643" s="27"/>
      <c r="R643" s="22" t="str">
        <f>IF(T643&lt;&gt;"",COUNTIF($S$5:S643,S643)&amp;"-"&amp;S643,"")</f>
        <v/>
      </c>
      <c r="S643" s="22" t="str">
        <f t="shared" si="16"/>
        <v/>
      </c>
      <c r="T643" s="27"/>
      <c r="U643" s="27"/>
      <c r="V643" s="27"/>
    </row>
    <row r="644" spans="7:22" ht="15.75" customHeight="1" x14ac:dyDescent="0.25">
      <c r="G644"/>
      <c r="H644"/>
      <c r="J644" s="26" t="str">
        <f>IF(K644&lt;&gt;"",COUNTIF($K$5:K644,K644)&amp;"-"&amp;K644,"")</f>
        <v/>
      </c>
      <c r="K644" s="21"/>
      <c r="L644" s="21"/>
      <c r="M644" s="13" t="s">
        <v>385</v>
      </c>
      <c r="N644" s="26" t="str">
        <f>IF(O644&lt;&gt;"",COUNTIF($O$5:O644,O644)&amp;"-"&amp;O644,"")</f>
        <v/>
      </c>
      <c r="O644" s="27"/>
      <c r="P644" s="27"/>
      <c r="R644" s="22" t="str">
        <f>IF(T644&lt;&gt;"",COUNTIF($S$5:S644,S644)&amp;"-"&amp;S644,"")</f>
        <v/>
      </c>
      <c r="S644" s="22" t="str">
        <f t="shared" si="16"/>
        <v/>
      </c>
      <c r="T644" s="27"/>
      <c r="U644" s="27"/>
      <c r="V644" s="27"/>
    </row>
    <row r="645" spans="7:22" ht="15.75" customHeight="1" x14ac:dyDescent="0.25">
      <c r="G645"/>
      <c r="H645"/>
      <c r="J645" s="26" t="str">
        <f>IF(K645&lt;&gt;"",COUNTIF($K$5:K645,K645)&amp;"-"&amp;K645,"")</f>
        <v/>
      </c>
      <c r="K645" s="21"/>
      <c r="L645" s="21"/>
      <c r="M645" s="13" t="s">
        <v>385</v>
      </c>
      <c r="N645" s="26" t="str">
        <f>IF(O645&lt;&gt;"",COUNTIF($O$5:O645,O645)&amp;"-"&amp;O645,"")</f>
        <v/>
      </c>
      <c r="O645" s="27"/>
      <c r="P645" s="27"/>
      <c r="R645" s="22" t="str">
        <f>IF(T645&lt;&gt;"",COUNTIF($S$5:S645,S645)&amp;"-"&amp;S645,"")</f>
        <v/>
      </c>
      <c r="S645" s="22" t="str">
        <f t="shared" si="16"/>
        <v/>
      </c>
      <c r="T645" s="27"/>
      <c r="U645" s="27"/>
      <c r="V645" s="27"/>
    </row>
    <row r="646" spans="7:22" ht="15.75" customHeight="1" x14ac:dyDescent="0.25">
      <c r="G646"/>
      <c r="H646"/>
      <c r="J646" s="26" t="str">
        <f>IF(K646&lt;&gt;"",COUNTIF($K$5:K646,K646)&amp;"-"&amp;K646,"")</f>
        <v/>
      </c>
      <c r="K646" s="21"/>
      <c r="L646" s="21"/>
      <c r="M646" s="13" t="s">
        <v>385</v>
      </c>
      <c r="N646" s="26" t="str">
        <f>IF(O646&lt;&gt;"",COUNTIF($O$5:O646,O646)&amp;"-"&amp;O646,"")</f>
        <v/>
      </c>
      <c r="O646" s="27"/>
      <c r="P646" s="27"/>
      <c r="R646" s="22" t="str">
        <f>IF(T646&lt;&gt;"",COUNTIF($S$5:S646,S646)&amp;"-"&amp;S646,"")</f>
        <v/>
      </c>
      <c r="S646" s="22" t="str">
        <f t="shared" ref="S646:S709" si="17">T646&amp;U646</f>
        <v/>
      </c>
      <c r="T646" s="27"/>
      <c r="U646" s="27"/>
      <c r="V646" s="27"/>
    </row>
    <row r="647" spans="7:22" ht="15.75" customHeight="1" x14ac:dyDescent="0.25">
      <c r="G647"/>
      <c r="H647"/>
      <c r="J647" s="26" t="str">
        <f>IF(K647&lt;&gt;"",COUNTIF($K$5:K647,K647)&amp;"-"&amp;K647,"")</f>
        <v/>
      </c>
      <c r="K647" s="21"/>
      <c r="L647" s="21"/>
      <c r="M647" s="13" t="s">
        <v>385</v>
      </c>
      <c r="N647" s="26" t="str">
        <f>IF(O647&lt;&gt;"",COUNTIF($O$5:O647,O647)&amp;"-"&amp;O647,"")</f>
        <v/>
      </c>
      <c r="O647" s="27"/>
      <c r="P647" s="27"/>
      <c r="R647" s="22" t="str">
        <f>IF(T647&lt;&gt;"",COUNTIF($S$5:S647,S647)&amp;"-"&amp;S647,"")</f>
        <v/>
      </c>
      <c r="S647" s="22" t="str">
        <f t="shared" si="17"/>
        <v/>
      </c>
      <c r="T647" s="27"/>
      <c r="U647" s="27"/>
      <c r="V647" s="27"/>
    </row>
    <row r="648" spans="7:22" ht="15.75" customHeight="1" x14ac:dyDescent="0.25">
      <c r="G648"/>
      <c r="H648"/>
      <c r="J648" s="26" t="str">
        <f>IF(K648&lt;&gt;"",COUNTIF($K$5:K648,K648)&amp;"-"&amp;K648,"")</f>
        <v/>
      </c>
      <c r="K648" s="21"/>
      <c r="L648" s="21"/>
      <c r="M648" s="13" t="s">
        <v>385</v>
      </c>
      <c r="N648" s="26" t="str">
        <f>IF(O648&lt;&gt;"",COUNTIF($O$5:O648,O648)&amp;"-"&amp;O648,"")</f>
        <v/>
      </c>
      <c r="O648" s="27"/>
      <c r="P648" s="27"/>
      <c r="R648" s="22" t="str">
        <f>IF(T648&lt;&gt;"",COUNTIF($S$5:S648,S648)&amp;"-"&amp;S648,"")</f>
        <v/>
      </c>
      <c r="S648" s="22" t="str">
        <f t="shared" si="17"/>
        <v/>
      </c>
      <c r="T648" s="27"/>
      <c r="U648" s="27"/>
      <c r="V648" s="27"/>
    </row>
    <row r="649" spans="7:22" ht="15.75" customHeight="1" x14ac:dyDescent="0.25">
      <c r="G649"/>
      <c r="H649"/>
      <c r="J649" s="26" t="str">
        <f>IF(K649&lt;&gt;"",COUNTIF($K$5:K649,K649)&amp;"-"&amp;K649,"")</f>
        <v/>
      </c>
      <c r="K649" s="21"/>
      <c r="L649" s="21"/>
      <c r="M649" s="13" t="s">
        <v>385</v>
      </c>
      <c r="N649" s="26" t="str">
        <f>IF(O649&lt;&gt;"",COUNTIF($O$5:O649,O649)&amp;"-"&amp;O649,"")</f>
        <v/>
      </c>
      <c r="O649" s="27"/>
      <c r="P649" s="27"/>
      <c r="R649" s="22" t="str">
        <f>IF(T649&lt;&gt;"",COUNTIF($S$5:S649,S649)&amp;"-"&amp;S649,"")</f>
        <v/>
      </c>
      <c r="S649" s="22" t="str">
        <f t="shared" si="17"/>
        <v/>
      </c>
      <c r="T649" s="27"/>
      <c r="U649" s="27"/>
      <c r="V649" s="27"/>
    </row>
    <row r="650" spans="7:22" ht="15.75" customHeight="1" x14ac:dyDescent="0.25">
      <c r="G650"/>
      <c r="H650"/>
      <c r="J650" s="26" t="str">
        <f>IF(K650&lt;&gt;"",COUNTIF($K$5:K650,K650)&amp;"-"&amp;K650,"")</f>
        <v/>
      </c>
      <c r="K650" s="21"/>
      <c r="L650" s="21"/>
      <c r="M650" s="13" t="s">
        <v>385</v>
      </c>
      <c r="N650" s="26" t="str">
        <f>IF(O650&lt;&gt;"",COUNTIF($O$5:O650,O650)&amp;"-"&amp;O650,"")</f>
        <v/>
      </c>
      <c r="O650" s="27"/>
      <c r="P650" s="27"/>
      <c r="R650" s="22" t="str">
        <f>IF(T650&lt;&gt;"",COUNTIF($S$5:S650,S650)&amp;"-"&amp;S650,"")</f>
        <v/>
      </c>
      <c r="S650" s="22" t="str">
        <f t="shared" si="17"/>
        <v/>
      </c>
      <c r="T650" s="27"/>
      <c r="U650" s="27"/>
      <c r="V650" s="27"/>
    </row>
    <row r="651" spans="7:22" ht="15.75" customHeight="1" x14ac:dyDescent="0.25">
      <c r="G651"/>
      <c r="H651"/>
      <c r="J651" s="26" t="str">
        <f>IF(K651&lt;&gt;"",COUNTIF($K$5:K651,K651)&amp;"-"&amp;K651,"")</f>
        <v/>
      </c>
      <c r="K651" s="21"/>
      <c r="L651" s="21"/>
      <c r="M651" s="13" t="s">
        <v>385</v>
      </c>
      <c r="N651" s="26" t="str">
        <f>IF(O651&lt;&gt;"",COUNTIF($O$5:O651,O651)&amp;"-"&amp;O651,"")</f>
        <v/>
      </c>
      <c r="O651" s="27"/>
      <c r="P651" s="27"/>
      <c r="R651" s="22" t="str">
        <f>IF(T651&lt;&gt;"",COUNTIF($S$5:S651,S651)&amp;"-"&amp;S651,"")</f>
        <v/>
      </c>
      <c r="S651" s="22" t="str">
        <f t="shared" si="17"/>
        <v/>
      </c>
      <c r="T651" s="27"/>
      <c r="U651" s="27"/>
      <c r="V651" s="27"/>
    </row>
    <row r="652" spans="7:22" ht="15.75" customHeight="1" x14ac:dyDescent="0.25">
      <c r="G652"/>
      <c r="H652"/>
      <c r="J652" s="26" t="str">
        <f>IF(K652&lt;&gt;"",COUNTIF($K$5:K652,K652)&amp;"-"&amp;K652,"")</f>
        <v/>
      </c>
      <c r="K652" s="21"/>
      <c r="L652" s="21"/>
      <c r="M652" s="13" t="s">
        <v>385</v>
      </c>
      <c r="N652" s="26" t="str">
        <f>IF(O652&lt;&gt;"",COUNTIF($O$5:O652,O652)&amp;"-"&amp;O652,"")</f>
        <v/>
      </c>
      <c r="O652" s="27"/>
      <c r="P652" s="27"/>
      <c r="R652" s="22" t="str">
        <f>IF(T652&lt;&gt;"",COUNTIF($S$5:S652,S652)&amp;"-"&amp;S652,"")</f>
        <v/>
      </c>
      <c r="S652" s="22" t="str">
        <f t="shared" si="17"/>
        <v/>
      </c>
      <c r="T652" s="27"/>
      <c r="U652" s="27"/>
      <c r="V652" s="27"/>
    </row>
    <row r="653" spans="7:22" ht="15.75" customHeight="1" x14ac:dyDescent="0.25">
      <c r="G653"/>
      <c r="H653"/>
      <c r="J653" s="26" t="str">
        <f>IF(K653&lt;&gt;"",COUNTIF($K$5:K653,K653)&amp;"-"&amp;K653,"")</f>
        <v/>
      </c>
      <c r="K653" s="21"/>
      <c r="L653" s="21"/>
      <c r="M653" s="13" t="s">
        <v>385</v>
      </c>
      <c r="N653" s="26" t="str">
        <f>IF(O653&lt;&gt;"",COUNTIF($O$5:O653,O653)&amp;"-"&amp;O653,"")</f>
        <v/>
      </c>
      <c r="O653" s="27"/>
      <c r="P653" s="27"/>
      <c r="R653" s="22" t="str">
        <f>IF(T653&lt;&gt;"",COUNTIF($S$5:S653,S653)&amp;"-"&amp;S653,"")</f>
        <v/>
      </c>
      <c r="S653" s="22" t="str">
        <f t="shared" si="17"/>
        <v/>
      </c>
      <c r="T653" s="27"/>
      <c r="U653" s="27"/>
      <c r="V653" s="27"/>
    </row>
    <row r="654" spans="7:22" ht="15.75" customHeight="1" x14ac:dyDescent="0.25">
      <c r="G654"/>
      <c r="H654"/>
      <c r="J654" s="26" t="str">
        <f>IF(K654&lt;&gt;"",COUNTIF($K$5:K654,K654)&amp;"-"&amp;K654,"")</f>
        <v/>
      </c>
      <c r="K654" s="21"/>
      <c r="L654" s="21"/>
      <c r="M654" s="13" t="s">
        <v>385</v>
      </c>
      <c r="N654" s="26" t="str">
        <f>IF(O654&lt;&gt;"",COUNTIF($O$5:O654,O654)&amp;"-"&amp;O654,"")</f>
        <v/>
      </c>
      <c r="O654" s="27"/>
      <c r="P654" s="27"/>
      <c r="R654" s="22" t="str">
        <f>IF(T654&lt;&gt;"",COUNTIF($S$5:S654,S654)&amp;"-"&amp;S654,"")</f>
        <v/>
      </c>
      <c r="S654" s="22" t="str">
        <f t="shared" si="17"/>
        <v/>
      </c>
      <c r="T654" s="27"/>
      <c r="U654" s="27"/>
      <c r="V654" s="27"/>
    </row>
    <row r="655" spans="7:22" ht="15.75" customHeight="1" x14ac:dyDescent="0.25">
      <c r="G655"/>
      <c r="H655"/>
      <c r="J655" s="26" t="str">
        <f>IF(K655&lt;&gt;"",COUNTIF($K$5:K655,K655)&amp;"-"&amp;K655,"")</f>
        <v/>
      </c>
      <c r="K655" s="21"/>
      <c r="L655" s="21"/>
      <c r="M655" s="13" t="s">
        <v>385</v>
      </c>
      <c r="N655" s="26" t="str">
        <f>IF(O655&lt;&gt;"",COUNTIF($O$5:O655,O655)&amp;"-"&amp;O655,"")</f>
        <v/>
      </c>
      <c r="O655" s="27"/>
      <c r="P655" s="27"/>
      <c r="R655" s="22" t="str">
        <f>IF(T655&lt;&gt;"",COUNTIF($S$5:S655,S655)&amp;"-"&amp;S655,"")</f>
        <v/>
      </c>
      <c r="S655" s="22" t="str">
        <f t="shared" si="17"/>
        <v/>
      </c>
      <c r="T655" s="27"/>
      <c r="U655" s="27"/>
      <c r="V655" s="27"/>
    </row>
    <row r="656" spans="7:22" ht="15.75" customHeight="1" x14ac:dyDescent="0.25">
      <c r="G656"/>
      <c r="H656"/>
      <c r="J656" s="26" t="str">
        <f>IF(K656&lt;&gt;"",COUNTIF($K$5:K656,K656)&amp;"-"&amp;K656,"")</f>
        <v/>
      </c>
      <c r="K656" s="21"/>
      <c r="L656" s="21"/>
      <c r="M656" s="13" t="s">
        <v>385</v>
      </c>
      <c r="N656" s="26" t="str">
        <f>IF(O656&lt;&gt;"",COUNTIF($O$5:O656,O656)&amp;"-"&amp;O656,"")</f>
        <v/>
      </c>
      <c r="O656" s="27"/>
      <c r="P656" s="27"/>
      <c r="R656" s="22" t="str">
        <f>IF(T656&lt;&gt;"",COUNTIF($S$5:S656,S656)&amp;"-"&amp;S656,"")</f>
        <v/>
      </c>
      <c r="S656" s="22" t="str">
        <f t="shared" si="17"/>
        <v/>
      </c>
      <c r="T656" s="27"/>
      <c r="U656" s="27"/>
      <c r="V656" s="27"/>
    </row>
    <row r="657" spans="7:22" ht="15.75" customHeight="1" x14ac:dyDescent="0.25">
      <c r="G657"/>
      <c r="H657"/>
      <c r="J657" s="26" t="str">
        <f>IF(K657&lt;&gt;"",COUNTIF($K$5:K657,K657)&amp;"-"&amp;K657,"")</f>
        <v/>
      </c>
      <c r="K657" s="21"/>
      <c r="L657" s="21"/>
      <c r="M657" s="13" t="s">
        <v>385</v>
      </c>
      <c r="N657" s="26" t="str">
        <f>IF(O657&lt;&gt;"",COUNTIF($O$5:O657,O657)&amp;"-"&amp;O657,"")</f>
        <v/>
      </c>
      <c r="O657" s="27"/>
      <c r="P657" s="27"/>
      <c r="R657" s="22" t="str">
        <f>IF(T657&lt;&gt;"",COUNTIF($S$5:S657,S657)&amp;"-"&amp;S657,"")</f>
        <v/>
      </c>
      <c r="S657" s="22" t="str">
        <f t="shared" si="17"/>
        <v/>
      </c>
      <c r="T657" s="27"/>
      <c r="U657" s="27"/>
      <c r="V657" s="27"/>
    </row>
    <row r="658" spans="7:22" ht="15.75" customHeight="1" x14ac:dyDescent="0.25">
      <c r="G658"/>
      <c r="H658"/>
      <c r="J658" s="26" t="str">
        <f>IF(K658&lt;&gt;"",COUNTIF($K$5:K658,K658)&amp;"-"&amp;K658,"")</f>
        <v/>
      </c>
      <c r="K658" s="21"/>
      <c r="L658" s="21"/>
      <c r="M658" s="13" t="s">
        <v>385</v>
      </c>
      <c r="N658" s="26" t="str">
        <f>IF(O658&lt;&gt;"",COUNTIF($O$5:O658,O658)&amp;"-"&amp;O658,"")</f>
        <v/>
      </c>
      <c r="O658" s="27"/>
      <c r="P658" s="27"/>
      <c r="R658" s="22" t="str">
        <f>IF(T658&lt;&gt;"",COUNTIF($S$5:S658,S658)&amp;"-"&amp;S658,"")</f>
        <v/>
      </c>
      <c r="S658" s="22" t="str">
        <f t="shared" si="17"/>
        <v/>
      </c>
      <c r="T658" s="27"/>
      <c r="U658" s="27"/>
      <c r="V658" s="27"/>
    </row>
    <row r="659" spans="7:22" ht="15.75" customHeight="1" x14ac:dyDescent="0.25">
      <c r="G659"/>
      <c r="H659"/>
      <c r="J659" s="26" t="str">
        <f>IF(K659&lt;&gt;"",COUNTIF($K$5:K659,K659)&amp;"-"&amp;K659,"")</f>
        <v/>
      </c>
      <c r="K659" s="21"/>
      <c r="L659" s="21"/>
      <c r="M659" s="13" t="s">
        <v>385</v>
      </c>
      <c r="N659" s="26" t="str">
        <f>IF(O659&lt;&gt;"",COUNTIF($O$5:O659,O659)&amp;"-"&amp;O659,"")</f>
        <v/>
      </c>
      <c r="O659" s="27"/>
      <c r="P659" s="27"/>
      <c r="R659" s="22" t="str">
        <f>IF(T659&lt;&gt;"",COUNTIF($S$5:S659,S659)&amp;"-"&amp;S659,"")</f>
        <v/>
      </c>
      <c r="S659" s="22" t="str">
        <f t="shared" si="17"/>
        <v/>
      </c>
      <c r="T659" s="27"/>
      <c r="U659" s="27"/>
      <c r="V659" s="27"/>
    </row>
    <row r="660" spans="7:22" ht="15.75" customHeight="1" x14ac:dyDescent="0.25">
      <c r="G660"/>
      <c r="H660"/>
      <c r="J660" s="26" t="str">
        <f>IF(K660&lt;&gt;"",COUNTIF($K$5:K660,K660)&amp;"-"&amp;K660,"")</f>
        <v/>
      </c>
      <c r="K660" s="21"/>
      <c r="L660" s="21"/>
      <c r="M660" s="13" t="s">
        <v>385</v>
      </c>
      <c r="N660" s="26" t="str">
        <f>IF(O660&lt;&gt;"",COUNTIF($O$5:O660,O660)&amp;"-"&amp;O660,"")</f>
        <v/>
      </c>
      <c r="O660" s="27"/>
      <c r="P660" s="27"/>
      <c r="R660" s="22" t="str">
        <f>IF(T660&lt;&gt;"",COUNTIF($S$5:S660,S660)&amp;"-"&amp;S660,"")</f>
        <v/>
      </c>
      <c r="S660" s="22" t="str">
        <f t="shared" si="17"/>
        <v/>
      </c>
      <c r="T660" s="27"/>
      <c r="U660" s="27"/>
      <c r="V660" s="27"/>
    </row>
    <row r="661" spans="7:22" ht="15.75" customHeight="1" x14ac:dyDescent="0.25">
      <c r="G661"/>
      <c r="H661"/>
      <c r="J661" s="26" t="str">
        <f>IF(K661&lt;&gt;"",COUNTIF($K$5:K661,K661)&amp;"-"&amp;K661,"")</f>
        <v/>
      </c>
      <c r="K661" s="21"/>
      <c r="L661" s="21"/>
      <c r="M661" s="13" t="s">
        <v>385</v>
      </c>
      <c r="N661" s="26" t="str">
        <f>IF(O661&lt;&gt;"",COUNTIF($O$5:O661,O661)&amp;"-"&amp;O661,"")</f>
        <v/>
      </c>
      <c r="O661" s="27"/>
      <c r="P661" s="27"/>
      <c r="R661" s="22" t="str">
        <f>IF(T661&lt;&gt;"",COUNTIF($S$5:S661,S661)&amp;"-"&amp;S661,"")</f>
        <v/>
      </c>
      <c r="S661" s="22" t="str">
        <f t="shared" si="17"/>
        <v/>
      </c>
      <c r="T661" s="27"/>
      <c r="U661" s="27"/>
      <c r="V661" s="27"/>
    </row>
    <row r="662" spans="7:22" ht="15.75" customHeight="1" x14ac:dyDescent="0.25">
      <c r="G662"/>
      <c r="H662"/>
      <c r="J662" s="26" t="str">
        <f>IF(K662&lt;&gt;"",COUNTIF($K$5:K662,K662)&amp;"-"&amp;K662,"")</f>
        <v/>
      </c>
      <c r="K662" s="21"/>
      <c r="L662" s="21"/>
      <c r="M662" s="13" t="s">
        <v>385</v>
      </c>
      <c r="N662" s="26" t="str">
        <f>IF(O662&lt;&gt;"",COUNTIF($O$5:O662,O662)&amp;"-"&amp;O662,"")</f>
        <v/>
      </c>
      <c r="O662" s="27"/>
      <c r="P662" s="27"/>
      <c r="R662" s="22" t="str">
        <f>IF(T662&lt;&gt;"",COUNTIF($S$5:S662,S662)&amp;"-"&amp;S662,"")</f>
        <v/>
      </c>
      <c r="S662" s="22" t="str">
        <f t="shared" si="17"/>
        <v/>
      </c>
      <c r="T662" s="27"/>
      <c r="U662" s="27"/>
      <c r="V662" s="27"/>
    </row>
    <row r="663" spans="7:22" ht="15.75" customHeight="1" x14ac:dyDescent="0.25">
      <c r="G663"/>
      <c r="H663"/>
      <c r="J663" s="26" t="str">
        <f>IF(K663&lt;&gt;"",COUNTIF($K$5:K663,K663)&amp;"-"&amp;K663,"")</f>
        <v/>
      </c>
      <c r="K663" s="21"/>
      <c r="L663" s="21"/>
      <c r="M663" s="13" t="s">
        <v>385</v>
      </c>
      <c r="N663" s="26" t="str">
        <f>IF(O663&lt;&gt;"",COUNTIF($O$5:O663,O663)&amp;"-"&amp;O663,"")</f>
        <v/>
      </c>
      <c r="O663" s="27"/>
      <c r="P663" s="27"/>
      <c r="R663" s="22" t="str">
        <f>IF(T663&lt;&gt;"",COUNTIF($S$5:S663,S663)&amp;"-"&amp;S663,"")</f>
        <v/>
      </c>
      <c r="S663" s="22" t="str">
        <f t="shared" si="17"/>
        <v/>
      </c>
      <c r="T663" s="27"/>
      <c r="U663" s="27"/>
      <c r="V663" s="27"/>
    </row>
    <row r="664" spans="7:22" ht="15.75" customHeight="1" x14ac:dyDescent="0.25">
      <c r="G664"/>
      <c r="H664"/>
      <c r="J664" s="26" t="str">
        <f>IF(K664&lt;&gt;"",COUNTIF($K$5:K664,K664)&amp;"-"&amp;K664,"")</f>
        <v/>
      </c>
      <c r="K664" s="21"/>
      <c r="L664" s="21"/>
      <c r="M664" s="13" t="s">
        <v>385</v>
      </c>
      <c r="N664" s="26" t="str">
        <f>IF(O664&lt;&gt;"",COUNTIF($O$5:O664,O664)&amp;"-"&amp;O664,"")</f>
        <v/>
      </c>
      <c r="O664" s="27"/>
      <c r="P664" s="27"/>
      <c r="R664" s="22" t="str">
        <f>IF(T664&lt;&gt;"",COUNTIF($S$5:S664,S664)&amp;"-"&amp;S664,"")</f>
        <v/>
      </c>
      <c r="S664" s="22" t="str">
        <f t="shared" si="17"/>
        <v/>
      </c>
      <c r="T664" s="27"/>
      <c r="U664" s="27"/>
      <c r="V664" s="27"/>
    </row>
    <row r="665" spans="7:22" ht="15.75" customHeight="1" x14ac:dyDescent="0.25">
      <c r="G665"/>
      <c r="H665"/>
      <c r="J665" s="26" t="str">
        <f>IF(K665&lt;&gt;"",COUNTIF($K$5:K665,K665)&amp;"-"&amp;K665,"")</f>
        <v/>
      </c>
      <c r="K665" s="21"/>
      <c r="L665" s="21"/>
      <c r="M665" s="13" t="s">
        <v>385</v>
      </c>
      <c r="N665" s="26" t="str">
        <f>IF(O665&lt;&gt;"",COUNTIF($O$5:O665,O665)&amp;"-"&amp;O665,"")</f>
        <v/>
      </c>
      <c r="O665" s="27"/>
      <c r="P665" s="27"/>
      <c r="R665" s="22" t="str">
        <f>IF(T665&lt;&gt;"",COUNTIF($S$5:S665,S665)&amp;"-"&amp;S665,"")</f>
        <v/>
      </c>
      <c r="S665" s="22" t="str">
        <f t="shared" si="17"/>
        <v/>
      </c>
      <c r="T665" s="27"/>
      <c r="U665" s="27"/>
      <c r="V665" s="27"/>
    </row>
    <row r="666" spans="7:22" ht="15.75" customHeight="1" x14ac:dyDescent="0.25">
      <c r="G666"/>
      <c r="H666"/>
      <c r="J666" s="26" t="str">
        <f>IF(K666&lt;&gt;"",COUNTIF($K$5:K666,K666)&amp;"-"&amp;K666,"")</f>
        <v/>
      </c>
      <c r="K666" s="21"/>
      <c r="L666" s="21"/>
      <c r="M666" s="13" t="s">
        <v>385</v>
      </c>
      <c r="N666" s="26" t="str">
        <f>IF(O666&lt;&gt;"",COUNTIF($O$5:O666,O666)&amp;"-"&amp;O666,"")</f>
        <v/>
      </c>
      <c r="O666" s="27"/>
      <c r="P666" s="27"/>
      <c r="R666" s="22" t="str">
        <f>IF(T666&lt;&gt;"",COUNTIF($S$5:S666,S666)&amp;"-"&amp;S666,"")</f>
        <v/>
      </c>
      <c r="S666" s="22" t="str">
        <f t="shared" si="17"/>
        <v/>
      </c>
      <c r="T666" s="27"/>
      <c r="U666" s="27"/>
      <c r="V666" s="27"/>
    </row>
    <row r="667" spans="7:22" ht="15.75" customHeight="1" x14ac:dyDescent="0.25">
      <c r="G667"/>
      <c r="H667"/>
      <c r="J667" s="26" t="str">
        <f>IF(K667&lt;&gt;"",COUNTIF($K$5:K667,K667)&amp;"-"&amp;K667,"")</f>
        <v/>
      </c>
      <c r="K667" s="21"/>
      <c r="L667" s="21"/>
      <c r="M667" s="13" t="s">
        <v>385</v>
      </c>
      <c r="N667" s="26" t="str">
        <f>IF(O667&lt;&gt;"",COUNTIF($O$5:O667,O667)&amp;"-"&amp;O667,"")</f>
        <v/>
      </c>
      <c r="O667" s="27"/>
      <c r="P667" s="27"/>
      <c r="R667" s="22" t="str">
        <f>IF(T667&lt;&gt;"",COUNTIF($S$5:S667,S667)&amp;"-"&amp;S667,"")</f>
        <v/>
      </c>
      <c r="S667" s="22" t="str">
        <f t="shared" si="17"/>
        <v/>
      </c>
      <c r="T667" s="27"/>
      <c r="U667" s="27"/>
      <c r="V667" s="27"/>
    </row>
    <row r="668" spans="7:22" ht="15.75" customHeight="1" x14ac:dyDescent="0.25">
      <c r="G668"/>
      <c r="H668"/>
      <c r="J668" s="26" t="str">
        <f>IF(K668&lt;&gt;"",COUNTIF($K$5:K668,K668)&amp;"-"&amp;K668,"")</f>
        <v/>
      </c>
      <c r="K668" s="21"/>
      <c r="L668" s="21"/>
      <c r="M668" s="13" t="s">
        <v>385</v>
      </c>
      <c r="N668" s="26" t="str">
        <f>IF(O668&lt;&gt;"",COUNTIF($O$5:O668,O668)&amp;"-"&amp;O668,"")</f>
        <v/>
      </c>
      <c r="O668" s="27"/>
      <c r="P668" s="27"/>
      <c r="R668" s="22" t="str">
        <f>IF(T668&lt;&gt;"",COUNTIF($S$5:S668,S668)&amp;"-"&amp;S668,"")</f>
        <v/>
      </c>
      <c r="S668" s="22" t="str">
        <f t="shared" si="17"/>
        <v/>
      </c>
      <c r="T668" s="27"/>
      <c r="U668" s="27"/>
      <c r="V668" s="27"/>
    </row>
    <row r="669" spans="7:22" ht="15.75" customHeight="1" x14ac:dyDescent="0.25">
      <c r="G669"/>
      <c r="H669"/>
      <c r="J669" s="26" t="str">
        <f>IF(K669&lt;&gt;"",COUNTIF($K$5:K669,K669)&amp;"-"&amp;K669,"")</f>
        <v/>
      </c>
      <c r="K669" s="21"/>
      <c r="L669" s="21"/>
      <c r="M669" s="13" t="s">
        <v>385</v>
      </c>
      <c r="N669" s="26" t="str">
        <f>IF(O669&lt;&gt;"",COUNTIF($O$5:O669,O669)&amp;"-"&amp;O669,"")</f>
        <v/>
      </c>
      <c r="O669" s="27"/>
      <c r="P669" s="27"/>
      <c r="R669" s="22" t="str">
        <f>IF(T669&lt;&gt;"",COUNTIF($S$5:S669,S669)&amp;"-"&amp;S669,"")</f>
        <v/>
      </c>
      <c r="S669" s="22" t="str">
        <f t="shared" si="17"/>
        <v/>
      </c>
      <c r="T669" s="27"/>
      <c r="U669" s="27"/>
      <c r="V669" s="27"/>
    </row>
    <row r="670" spans="7:22" ht="15.75" customHeight="1" x14ac:dyDescent="0.25">
      <c r="G670"/>
      <c r="H670"/>
      <c r="J670" s="26" t="str">
        <f>IF(K670&lt;&gt;"",COUNTIF($K$5:K670,K670)&amp;"-"&amp;K670,"")</f>
        <v/>
      </c>
      <c r="K670" s="21"/>
      <c r="L670" s="21"/>
      <c r="M670" s="13" t="s">
        <v>385</v>
      </c>
      <c r="N670" s="26" t="str">
        <f>IF(O670&lt;&gt;"",COUNTIF($O$5:O670,O670)&amp;"-"&amp;O670,"")</f>
        <v/>
      </c>
      <c r="O670" s="27"/>
      <c r="P670" s="27"/>
      <c r="R670" s="22" t="str">
        <f>IF(T670&lt;&gt;"",COUNTIF($S$5:S670,S670)&amp;"-"&amp;S670,"")</f>
        <v/>
      </c>
      <c r="S670" s="22" t="str">
        <f t="shared" si="17"/>
        <v/>
      </c>
      <c r="T670" s="27"/>
      <c r="U670" s="27"/>
      <c r="V670" s="27"/>
    </row>
    <row r="671" spans="7:22" ht="15.75" customHeight="1" x14ac:dyDescent="0.25">
      <c r="G671"/>
      <c r="H671"/>
      <c r="J671" s="26" t="str">
        <f>IF(K671&lt;&gt;"",COUNTIF($K$5:K671,K671)&amp;"-"&amp;K671,"")</f>
        <v/>
      </c>
      <c r="K671" s="21"/>
      <c r="L671" s="21"/>
      <c r="M671" s="13" t="s">
        <v>385</v>
      </c>
      <c r="N671" s="26" t="str">
        <f>IF(O671&lt;&gt;"",COUNTIF($O$5:O671,O671)&amp;"-"&amp;O671,"")</f>
        <v/>
      </c>
      <c r="O671" s="27"/>
      <c r="P671" s="27"/>
      <c r="R671" s="22" t="str">
        <f>IF(T671&lt;&gt;"",COUNTIF($S$5:S671,S671)&amp;"-"&amp;S671,"")</f>
        <v/>
      </c>
      <c r="S671" s="22" t="str">
        <f t="shared" si="17"/>
        <v/>
      </c>
      <c r="T671" s="27"/>
      <c r="U671" s="27"/>
      <c r="V671" s="27"/>
    </row>
    <row r="672" spans="7:22" ht="15.75" customHeight="1" x14ac:dyDescent="0.25">
      <c r="G672"/>
      <c r="H672"/>
      <c r="J672" s="26" t="str">
        <f>IF(K672&lt;&gt;"",COUNTIF($K$5:K672,K672)&amp;"-"&amp;K672,"")</f>
        <v/>
      </c>
      <c r="K672" s="21"/>
      <c r="L672" s="21"/>
      <c r="M672" s="13" t="s">
        <v>385</v>
      </c>
      <c r="N672" s="26" t="str">
        <f>IF(O672&lt;&gt;"",COUNTIF($O$5:O672,O672)&amp;"-"&amp;O672,"")</f>
        <v/>
      </c>
      <c r="O672" s="27"/>
      <c r="P672" s="27"/>
      <c r="R672" s="22" t="str">
        <f>IF(T672&lt;&gt;"",COUNTIF($S$5:S672,S672)&amp;"-"&amp;S672,"")</f>
        <v/>
      </c>
      <c r="S672" s="22" t="str">
        <f t="shared" si="17"/>
        <v/>
      </c>
      <c r="T672" s="27"/>
      <c r="U672" s="27"/>
      <c r="V672" s="27"/>
    </row>
    <row r="673" spans="7:22" ht="15.75" customHeight="1" x14ac:dyDescent="0.25">
      <c r="G673"/>
      <c r="H673"/>
      <c r="J673" s="26" t="str">
        <f>IF(K673&lt;&gt;"",COUNTIF($K$5:K673,K673)&amp;"-"&amp;K673,"")</f>
        <v/>
      </c>
      <c r="K673" s="21"/>
      <c r="L673" s="21"/>
      <c r="M673" s="13" t="s">
        <v>385</v>
      </c>
      <c r="N673" s="26" t="str">
        <f>IF(O673&lt;&gt;"",COUNTIF($O$5:O673,O673)&amp;"-"&amp;O673,"")</f>
        <v/>
      </c>
      <c r="O673" s="27"/>
      <c r="P673" s="27"/>
      <c r="R673" s="22" t="str">
        <f>IF(T673&lt;&gt;"",COUNTIF($S$5:S673,S673)&amp;"-"&amp;S673,"")</f>
        <v/>
      </c>
      <c r="S673" s="22" t="str">
        <f t="shared" si="17"/>
        <v/>
      </c>
      <c r="T673" s="27"/>
      <c r="U673" s="27"/>
      <c r="V673" s="27"/>
    </row>
    <row r="674" spans="7:22" ht="15.75" customHeight="1" x14ac:dyDescent="0.25">
      <c r="G674"/>
      <c r="H674"/>
      <c r="J674" s="26" t="str">
        <f>IF(K674&lt;&gt;"",COUNTIF($K$5:K674,K674)&amp;"-"&amp;K674,"")</f>
        <v/>
      </c>
      <c r="K674" s="21"/>
      <c r="L674" s="21"/>
      <c r="M674" s="13" t="s">
        <v>385</v>
      </c>
      <c r="N674" s="26" t="str">
        <f>IF(O674&lt;&gt;"",COUNTIF($O$5:O674,O674)&amp;"-"&amp;O674,"")</f>
        <v/>
      </c>
      <c r="O674" s="27"/>
      <c r="P674" s="27"/>
      <c r="R674" s="22" t="str">
        <f>IF(T674&lt;&gt;"",COUNTIF($S$5:S674,S674)&amp;"-"&amp;S674,"")</f>
        <v/>
      </c>
      <c r="S674" s="22" t="str">
        <f t="shared" si="17"/>
        <v/>
      </c>
      <c r="T674" s="27"/>
      <c r="U674" s="27"/>
      <c r="V674" s="27"/>
    </row>
    <row r="675" spans="7:22" ht="15.75" customHeight="1" x14ac:dyDescent="0.25">
      <c r="G675"/>
      <c r="H675"/>
      <c r="J675" s="26" t="str">
        <f>IF(K675&lt;&gt;"",COUNTIF($K$5:K675,K675)&amp;"-"&amp;K675,"")</f>
        <v/>
      </c>
      <c r="K675" s="21"/>
      <c r="L675" s="21"/>
      <c r="M675" s="13" t="s">
        <v>385</v>
      </c>
      <c r="N675" s="26" t="str">
        <f>IF(O675&lt;&gt;"",COUNTIF($O$5:O675,O675)&amp;"-"&amp;O675,"")</f>
        <v/>
      </c>
      <c r="O675" s="27"/>
      <c r="P675" s="27"/>
      <c r="R675" s="22" t="str">
        <f>IF(T675&lt;&gt;"",COUNTIF($S$5:S675,S675)&amp;"-"&amp;S675,"")</f>
        <v/>
      </c>
      <c r="S675" s="22" t="str">
        <f t="shared" si="17"/>
        <v/>
      </c>
      <c r="T675" s="27"/>
      <c r="U675" s="27"/>
      <c r="V675" s="27"/>
    </row>
    <row r="676" spans="7:22" ht="15.75" customHeight="1" x14ac:dyDescent="0.25">
      <c r="G676"/>
      <c r="H676"/>
      <c r="J676" s="26" t="str">
        <f>IF(K676&lt;&gt;"",COUNTIF($K$5:K676,K676)&amp;"-"&amp;K676,"")</f>
        <v/>
      </c>
      <c r="K676" s="21"/>
      <c r="L676" s="21"/>
      <c r="M676" s="13" t="s">
        <v>385</v>
      </c>
      <c r="N676" s="26" t="str">
        <f>IF(O676&lt;&gt;"",COUNTIF($O$5:O676,O676)&amp;"-"&amp;O676,"")</f>
        <v/>
      </c>
      <c r="O676" s="27"/>
      <c r="P676" s="27"/>
      <c r="R676" s="22" t="str">
        <f>IF(T676&lt;&gt;"",COUNTIF($S$5:S676,S676)&amp;"-"&amp;S676,"")</f>
        <v/>
      </c>
      <c r="S676" s="22" t="str">
        <f t="shared" si="17"/>
        <v/>
      </c>
      <c r="T676" s="27"/>
      <c r="U676" s="27"/>
      <c r="V676" s="27"/>
    </row>
    <row r="677" spans="7:22" ht="15.75" customHeight="1" x14ac:dyDescent="0.25">
      <c r="G677"/>
      <c r="H677"/>
      <c r="J677" s="26" t="str">
        <f>IF(K677&lt;&gt;"",COUNTIF($K$5:K677,K677)&amp;"-"&amp;K677,"")</f>
        <v/>
      </c>
      <c r="K677" s="21"/>
      <c r="L677" s="21"/>
      <c r="M677" s="13" t="s">
        <v>385</v>
      </c>
      <c r="N677" s="26" t="str">
        <f>IF(O677&lt;&gt;"",COUNTIF($O$5:O677,O677)&amp;"-"&amp;O677,"")</f>
        <v/>
      </c>
      <c r="O677" s="27"/>
      <c r="P677" s="27"/>
      <c r="R677" s="22" t="str">
        <f>IF(T677&lt;&gt;"",COUNTIF($S$5:S677,S677)&amp;"-"&amp;S677,"")</f>
        <v/>
      </c>
      <c r="S677" s="22" t="str">
        <f t="shared" si="17"/>
        <v/>
      </c>
      <c r="T677" s="27"/>
      <c r="U677" s="27"/>
      <c r="V677" s="27"/>
    </row>
    <row r="678" spans="7:22" ht="15.75" customHeight="1" x14ac:dyDescent="0.25">
      <c r="G678"/>
      <c r="H678"/>
      <c r="J678" s="26" t="str">
        <f>IF(K678&lt;&gt;"",COUNTIF($K$5:K678,K678)&amp;"-"&amp;K678,"")</f>
        <v/>
      </c>
      <c r="K678" s="21"/>
      <c r="L678" s="21"/>
      <c r="M678" s="13" t="s">
        <v>385</v>
      </c>
      <c r="N678" s="26" t="str">
        <f>IF(O678&lt;&gt;"",COUNTIF($O$5:O678,O678)&amp;"-"&amp;O678,"")</f>
        <v/>
      </c>
      <c r="O678" s="27"/>
      <c r="P678" s="27"/>
      <c r="R678" s="22" t="str">
        <f>IF(T678&lt;&gt;"",COUNTIF($S$5:S678,S678)&amp;"-"&amp;S678,"")</f>
        <v/>
      </c>
      <c r="S678" s="22" t="str">
        <f t="shared" si="17"/>
        <v/>
      </c>
      <c r="T678" s="27"/>
      <c r="U678" s="27"/>
      <c r="V678" s="27"/>
    </row>
    <row r="679" spans="7:22" ht="15.75" customHeight="1" x14ac:dyDescent="0.25">
      <c r="G679"/>
      <c r="H679"/>
      <c r="J679" s="26" t="str">
        <f>IF(K679&lt;&gt;"",COUNTIF($K$5:K679,K679)&amp;"-"&amp;K679,"")</f>
        <v/>
      </c>
      <c r="K679" s="21"/>
      <c r="L679" s="21"/>
      <c r="M679" s="13" t="s">
        <v>385</v>
      </c>
      <c r="N679" s="26" t="str">
        <f>IF(O679&lt;&gt;"",COUNTIF($O$5:O679,O679)&amp;"-"&amp;O679,"")</f>
        <v/>
      </c>
      <c r="O679" s="27"/>
      <c r="P679" s="27"/>
      <c r="R679" s="22" t="str">
        <f>IF(T679&lt;&gt;"",COUNTIF($S$5:S679,S679)&amp;"-"&amp;S679,"")</f>
        <v/>
      </c>
      <c r="S679" s="22" t="str">
        <f t="shared" si="17"/>
        <v/>
      </c>
      <c r="T679" s="27"/>
      <c r="U679" s="27"/>
      <c r="V679" s="27"/>
    </row>
    <row r="680" spans="7:22" ht="15.75" customHeight="1" x14ac:dyDescent="0.25">
      <c r="G680"/>
      <c r="H680"/>
      <c r="J680" s="26" t="str">
        <f>IF(K680&lt;&gt;"",COUNTIF($K$5:K680,K680)&amp;"-"&amp;K680,"")</f>
        <v/>
      </c>
      <c r="K680" s="21"/>
      <c r="L680" s="21"/>
      <c r="M680" s="13" t="s">
        <v>385</v>
      </c>
      <c r="N680" s="26" t="str">
        <f>IF(O680&lt;&gt;"",COUNTIF($O$5:O680,O680)&amp;"-"&amp;O680,"")</f>
        <v/>
      </c>
      <c r="O680" s="27"/>
      <c r="P680" s="27"/>
      <c r="R680" s="22" t="str">
        <f>IF(T680&lt;&gt;"",COUNTIF($S$5:S680,S680)&amp;"-"&amp;S680,"")</f>
        <v/>
      </c>
      <c r="S680" s="22" t="str">
        <f t="shared" si="17"/>
        <v/>
      </c>
      <c r="T680" s="27"/>
      <c r="U680" s="27"/>
      <c r="V680" s="27"/>
    </row>
    <row r="681" spans="7:22" ht="15.75" customHeight="1" x14ac:dyDescent="0.25">
      <c r="G681"/>
      <c r="H681"/>
      <c r="J681" s="26" t="str">
        <f>IF(K681&lt;&gt;"",COUNTIF($K$5:K681,K681)&amp;"-"&amp;K681,"")</f>
        <v/>
      </c>
      <c r="K681" s="21"/>
      <c r="L681" s="21"/>
      <c r="M681" s="13" t="s">
        <v>385</v>
      </c>
      <c r="N681" s="26" t="str">
        <f>IF(O681&lt;&gt;"",COUNTIF($O$5:O681,O681)&amp;"-"&amp;O681,"")</f>
        <v/>
      </c>
      <c r="O681" s="27"/>
      <c r="P681" s="27"/>
      <c r="R681" s="22" t="str">
        <f>IF(T681&lt;&gt;"",COUNTIF($S$5:S681,S681)&amp;"-"&amp;S681,"")</f>
        <v/>
      </c>
      <c r="S681" s="22" t="str">
        <f t="shared" si="17"/>
        <v/>
      </c>
      <c r="T681" s="27"/>
      <c r="U681" s="27"/>
      <c r="V681" s="27"/>
    </row>
    <row r="682" spans="7:22" ht="15.75" customHeight="1" x14ac:dyDescent="0.25">
      <c r="G682"/>
      <c r="H682"/>
      <c r="J682" s="26" t="str">
        <f>IF(K682&lt;&gt;"",COUNTIF($K$5:K682,K682)&amp;"-"&amp;K682,"")</f>
        <v/>
      </c>
      <c r="K682" s="21"/>
      <c r="L682" s="21"/>
      <c r="M682" s="13" t="s">
        <v>385</v>
      </c>
      <c r="N682" s="26" t="str">
        <f>IF(O682&lt;&gt;"",COUNTIF($O$5:O682,O682)&amp;"-"&amp;O682,"")</f>
        <v/>
      </c>
      <c r="O682" s="27"/>
      <c r="P682" s="27"/>
      <c r="R682" s="22" t="str">
        <f>IF(T682&lt;&gt;"",COUNTIF($S$5:S682,S682)&amp;"-"&amp;S682,"")</f>
        <v/>
      </c>
      <c r="S682" s="22" t="str">
        <f t="shared" si="17"/>
        <v/>
      </c>
      <c r="T682" s="27"/>
      <c r="U682" s="27"/>
      <c r="V682" s="27"/>
    </row>
    <row r="683" spans="7:22" ht="15.75" customHeight="1" x14ac:dyDescent="0.25">
      <c r="G683"/>
      <c r="H683"/>
      <c r="J683" s="26" t="str">
        <f>IF(K683&lt;&gt;"",COUNTIF($K$5:K683,K683)&amp;"-"&amp;K683,"")</f>
        <v/>
      </c>
      <c r="K683" s="21"/>
      <c r="L683" s="21"/>
      <c r="M683" s="13" t="s">
        <v>385</v>
      </c>
      <c r="N683" s="26" t="str">
        <f>IF(O683&lt;&gt;"",COUNTIF($O$5:O683,O683)&amp;"-"&amp;O683,"")</f>
        <v/>
      </c>
      <c r="O683" s="27"/>
      <c r="P683" s="27"/>
      <c r="R683" s="22" t="str">
        <f>IF(T683&lt;&gt;"",COUNTIF($S$5:S683,S683)&amp;"-"&amp;S683,"")</f>
        <v/>
      </c>
      <c r="S683" s="22" t="str">
        <f t="shared" si="17"/>
        <v/>
      </c>
      <c r="T683" s="27"/>
      <c r="U683" s="27"/>
      <c r="V683" s="27"/>
    </row>
    <row r="684" spans="7:22" ht="15.75" customHeight="1" x14ac:dyDescent="0.25">
      <c r="G684"/>
      <c r="H684"/>
      <c r="J684" s="26" t="str">
        <f>IF(K684&lt;&gt;"",COUNTIF($K$5:K684,K684)&amp;"-"&amp;K684,"")</f>
        <v/>
      </c>
      <c r="K684" s="21"/>
      <c r="L684" s="21"/>
      <c r="M684" s="13" t="s">
        <v>385</v>
      </c>
      <c r="N684" s="26" t="str">
        <f>IF(O684&lt;&gt;"",COUNTIF($O$5:O684,O684)&amp;"-"&amp;O684,"")</f>
        <v/>
      </c>
      <c r="O684" s="27"/>
      <c r="P684" s="27"/>
      <c r="R684" s="22" t="str">
        <f>IF(T684&lt;&gt;"",COUNTIF($S$5:S684,S684)&amp;"-"&amp;S684,"")</f>
        <v/>
      </c>
      <c r="S684" s="22" t="str">
        <f t="shared" si="17"/>
        <v/>
      </c>
      <c r="T684" s="27"/>
      <c r="U684" s="27"/>
      <c r="V684" s="27"/>
    </row>
    <row r="685" spans="7:22" ht="15.75" customHeight="1" x14ac:dyDescent="0.25">
      <c r="G685"/>
      <c r="H685"/>
      <c r="J685" s="26" t="str">
        <f>IF(K685&lt;&gt;"",COUNTIF($K$5:K685,K685)&amp;"-"&amp;K685,"")</f>
        <v/>
      </c>
      <c r="K685" s="21"/>
      <c r="L685" s="21"/>
      <c r="M685" s="13" t="s">
        <v>385</v>
      </c>
      <c r="N685" s="26" t="str">
        <f>IF(O685&lt;&gt;"",COUNTIF($O$5:O685,O685)&amp;"-"&amp;O685,"")</f>
        <v/>
      </c>
      <c r="O685" s="27"/>
      <c r="P685" s="27"/>
      <c r="R685" s="22" t="str">
        <f>IF(T685&lt;&gt;"",COUNTIF($S$5:S685,S685)&amp;"-"&amp;S685,"")</f>
        <v/>
      </c>
      <c r="S685" s="22" t="str">
        <f t="shared" si="17"/>
        <v/>
      </c>
      <c r="T685" s="27"/>
      <c r="U685" s="27"/>
      <c r="V685" s="27"/>
    </row>
    <row r="686" spans="7:22" ht="15.75" customHeight="1" x14ac:dyDescent="0.25">
      <c r="G686"/>
      <c r="H686"/>
      <c r="J686" s="26" t="str">
        <f>IF(K686&lt;&gt;"",COUNTIF($K$5:K686,K686)&amp;"-"&amp;K686,"")</f>
        <v/>
      </c>
      <c r="K686" s="21"/>
      <c r="L686" s="21"/>
      <c r="M686" s="13" t="s">
        <v>385</v>
      </c>
      <c r="N686" s="26" t="str">
        <f>IF(O686&lt;&gt;"",COUNTIF($O$5:O686,O686)&amp;"-"&amp;O686,"")</f>
        <v/>
      </c>
      <c r="O686" s="27"/>
      <c r="P686" s="27"/>
      <c r="R686" s="22" t="str">
        <f>IF(T686&lt;&gt;"",COUNTIF($S$5:S686,S686)&amp;"-"&amp;S686,"")</f>
        <v/>
      </c>
      <c r="S686" s="22" t="str">
        <f t="shared" si="17"/>
        <v/>
      </c>
      <c r="T686" s="27"/>
      <c r="U686" s="27"/>
      <c r="V686" s="27"/>
    </row>
    <row r="687" spans="7:22" ht="15.75" customHeight="1" x14ac:dyDescent="0.25">
      <c r="G687"/>
      <c r="H687"/>
      <c r="J687" s="26" t="str">
        <f>IF(K687&lt;&gt;"",COUNTIF($K$5:K687,K687)&amp;"-"&amp;K687,"")</f>
        <v/>
      </c>
      <c r="K687" s="21"/>
      <c r="L687" s="21"/>
      <c r="M687" s="13" t="s">
        <v>385</v>
      </c>
      <c r="N687" s="26" t="str">
        <f>IF(O687&lt;&gt;"",COUNTIF($O$5:O687,O687)&amp;"-"&amp;O687,"")</f>
        <v/>
      </c>
      <c r="O687" s="27"/>
      <c r="P687" s="27"/>
      <c r="R687" s="22" t="str">
        <f>IF(T687&lt;&gt;"",COUNTIF($S$5:S687,S687)&amp;"-"&amp;S687,"")</f>
        <v/>
      </c>
      <c r="S687" s="22" t="str">
        <f t="shared" si="17"/>
        <v/>
      </c>
      <c r="T687" s="27"/>
      <c r="U687" s="27"/>
      <c r="V687" s="27"/>
    </row>
    <row r="688" spans="7:22" ht="15.75" customHeight="1" x14ac:dyDescent="0.25">
      <c r="G688"/>
      <c r="H688"/>
      <c r="J688" s="26" t="str">
        <f>IF(K688&lt;&gt;"",COUNTIF($K$5:K688,K688)&amp;"-"&amp;K688,"")</f>
        <v/>
      </c>
      <c r="K688" s="21"/>
      <c r="L688" s="21"/>
      <c r="M688" s="13" t="s">
        <v>385</v>
      </c>
      <c r="N688" s="26" t="str">
        <f>IF(O688&lt;&gt;"",COUNTIF($O$5:O688,O688)&amp;"-"&amp;O688,"")</f>
        <v/>
      </c>
      <c r="O688" s="27"/>
      <c r="P688" s="27"/>
      <c r="R688" s="22" t="str">
        <f>IF(T688&lt;&gt;"",COUNTIF($S$5:S688,S688)&amp;"-"&amp;S688,"")</f>
        <v/>
      </c>
      <c r="S688" s="22" t="str">
        <f t="shared" si="17"/>
        <v/>
      </c>
      <c r="T688" s="27"/>
      <c r="U688" s="27"/>
      <c r="V688" s="27"/>
    </row>
    <row r="689" spans="7:22" ht="15.75" customHeight="1" x14ac:dyDescent="0.25">
      <c r="G689"/>
      <c r="H689"/>
      <c r="J689" s="26" t="str">
        <f>IF(K689&lt;&gt;"",COUNTIF($K$5:K689,K689)&amp;"-"&amp;K689,"")</f>
        <v/>
      </c>
      <c r="K689" s="21"/>
      <c r="L689" s="21"/>
      <c r="M689" s="13" t="s">
        <v>385</v>
      </c>
      <c r="N689" s="26" t="str">
        <f>IF(O689&lt;&gt;"",COUNTIF($O$5:O689,O689)&amp;"-"&amp;O689,"")</f>
        <v/>
      </c>
      <c r="O689" s="27"/>
      <c r="P689" s="27"/>
      <c r="R689" s="22" t="str">
        <f>IF(T689&lt;&gt;"",COUNTIF($S$5:S689,S689)&amp;"-"&amp;S689,"")</f>
        <v/>
      </c>
      <c r="S689" s="22" t="str">
        <f t="shared" si="17"/>
        <v/>
      </c>
      <c r="T689" s="27"/>
      <c r="U689" s="27"/>
      <c r="V689" s="27"/>
    </row>
    <row r="690" spans="7:22" ht="15.75" customHeight="1" x14ac:dyDescent="0.25">
      <c r="G690"/>
      <c r="H690"/>
      <c r="J690" s="26" t="str">
        <f>IF(K690&lt;&gt;"",COUNTIF($K$5:K690,K690)&amp;"-"&amp;K690,"")</f>
        <v/>
      </c>
      <c r="K690" s="21"/>
      <c r="L690" s="21"/>
      <c r="M690" s="13" t="s">
        <v>385</v>
      </c>
      <c r="N690" s="26" t="str">
        <f>IF(O690&lt;&gt;"",COUNTIF($O$5:O690,O690)&amp;"-"&amp;O690,"")</f>
        <v/>
      </c>
      <c r="O690" s="27"/>
      <c r="P690" s="27"/>
      <c r="R690" s="22" t="str">
        <f>IF(T690&lt;&gt;"",COUNTIF($S$5:S690,S690)&amp;"-"&amp;S690,"")</f>
        <v/>
      </c>
      <c r="S690" s="22" t="str">
        <f t="shared" si="17"/>
        <v/>
      </c>
      <c r="T690" s="27"/>
      <c r="U690" s="27"/>
      <c r="V690" s="27"/>
    </row>
    <row r="691" spans="7:22" ht="15.75" customHeight="1" x14ac:dyDescent="0.25">
      <c r="G691"/>
      <c r="H691"/>
      <c r="J691" s="26" t="str">
        <f>IF(K691&lt;&gt;"",COUNTIF($K$5:K691,K691)&amp;"-"&amp;K691,"")</f>
        <v/>
      </c>
      <c r="K691" s="21"/>
      <c r="L691" s="21"/>
      <c r="M691" s="13" t="s">
        <v>385</v>
      </c>
      <c r="N691" s="26" t="str">
        <f>IF(O691&lt;&gt;"",COUNTIF($O$5:O691,O691)&amp;"-"&amp;O691,"")</f>
        <v/>
      </c>
      <c r="O691" s="27"/>
      <c r="P691" s="27"/>
      <c r="R691" s="22" t="str">
        <f>IF(T691&lt;&gt;"",COUNTIF($S$5:S691,S691)&amp;"-"&amp;S691,"")</f>
        <v/>
      </c>
      <c r="S691" s="22" t="str">
        <f t="shared" si="17"/>
        <v/>
      </c>
      <c r="T691" s="27"/>
      <c r="U691" s="27"/>
      <c r="V691" s="27"/>
    </row>
    <row r="692" spans="7:22" ht="15.75" customHeight="1" x14ac:dyDescent="0.25">
      <c r="G692"/>
      <c r="H692"/>
      <c r="J692" s="26" t="str">
        <f>IF(K692&lt;&gt;"",COUNTIF($K$5:K692,K692)&amp;"-"&amp;K692,"")</f>
        <v/>
      </c>
      <c r="K692" s="21"/>
      <c r="L692" s="21"/>
      <c r="M692" s="13" t="s">
        <v>385</v>
      </c>
      <c r="N692" s="26" t="str">
        <f>IF(O692&lt;&gt;"",COUNTIF($O$5:O692,O692)&amp;"-"&amp;O692,"")</f>
        <v/>
      </c>
      <c r="O692" s="27"/>
      <c r="P692" s="27"/>
      <c r="R692" s="22" t="str">
        <f>IF(T692&lt;&gt;"",COUNTIF($S$5:S692,S692)&amp;"-"&amp;S692,"")</f>
        <v/>
      </c>
      <c r="S692" s="22" t="str">
        <f t="shared" si="17"/>
        <v/>
      </c>
      <c r="T692" s="27"/>
      <c r="U692" s="27"/>
      <c r="V692" s="27"/>
    </row>
    <row r="693" spans="7:22" ht="15.75" customHeight="1" x14ac:dyDescent="0.25">
      <c r="G693"/>
      <c r="H693"/>
      <c r="J693" s="26" t="str">
        <f>IF(K693&lt;&gt;"",COUNTIF($K$5:K693,K693)&amp;"-"&amp;K693,"")</f>
        <v/>
      </c>
      <c r="K693" s="21"/>
      <c r="L693" s="21"/>
      <c r="M693" s="13" t="s">
        <v>385</v>
      </c>
      <c r="N693" s="26" t="str">
        <f>IF(O693&lt;&gt;"",COUNTIF($O$5:O693,O693)&amp;"-"&amp;O693,"")</f>
        <v/>
      </c>
      <c r="O693" s="27"/>
      <c r="P693" s="27"/>
      <c r="R693" s="22" t="str">
        <f>IF(T693&lt;&gt;"",COUNTIF($S$5:S693,S693)&amp;"-"&amp;S693,"")</f>
        <v/>
      </c>
      <c r="S693" s="22" t="str">
        <f t="shared" si="17"/>
        <v/>
      </c>
      <c r="T693" s="27"/>
      <c r="U693" s="27"/>
      <c r="V693" s="27"/>
    </row>
    <row r="694" spans="7:22" ht="15.75" customHeight="1" x14ac:dyDescent="0.25">
      <c r="G694"/>
      <c r="H694"/>
      <c r="J694" s="26" t="str">
        <f>IF(K694&lt;&gt;"",COUNTIF($K$5:K694,K694)&amp;"-"&amp;K694,"")</f>
        <v/>
      </c>
      <c r="K694" s="21"/>
      <c r="L694" s="21"/>
      <c r="M694" s="13" t="s">
        <v>385</v>
      </c>
      <c r="N694" s="26" t="str">
        <f>IF(O694&lt;&gt;"",COUNTIF($O$5:O694,O694)&amp;"-"&amp;O694,"")</f>
        <v/>
      </c>
      <c r="O694" s="27"/>
      <c r="P694" s="27"/>
      <c r="R694" s="22" t="str">
        <f>IF(T694&lt;&gt;"",COUNTIF($S$5:S694,S694)&amp;"-"&amp;S694,"")</f>
        <v/>
      </c>
      <c r="S694" s="22" t="str">
        <f t="shared" si="17"/>
        <v/>
      </c>
      <c r="T694" s="27"/>
      <c r="U694" s="27"/>
      <c r="V694" s="27"/>
    </row>
    <row r="695" spans="7:22" ht="15.75" customHeight="1" x14ac:dyDescent="0.25">
      <c r="G695"/>
      <c r="H695"/>
      <c r="J695" s="26" t="str">
        <f>IF(K695&lt;&gt;"",COUNTIF($K$5:K695,K695)&amp;"-"&amp;K695,"")</f>
        <v/>
      </c>
      <c r="K695" s="21"/>
      <c r="L695" s="21"/>
      <c r="M695" s="13" t="s">
        <v>385</v>
      </c>
      <c r="N695" s="26" t="str">
        <f>IF(O695&lt;&gt;"",COUNTIF($O$5:O695,O695)&amp;"-"&amp;O695,"")</f>
        <v/>
      </c>
      <c r="O695" s="27"/>
      <c r="P695" s="27"/>
      <c r="R695" s="22" t="str">
        <f>IF(T695&lt;&gt;"",COUNTIF($S$5:S695,S695)&amp;"-"&amp;S695,"")</f>
        <v/>
      </c>
      <c r="S695" s="22" t="str">
        <f t="shared" si="17"/>
        <v/>
      </c>
      <c r="T695" s="27"/>
      <c r="U695" s="27"/>
      <c r="V695" s="27"/>
    </row>
    <row r="696" spans="7:22" ht="15.75" customHeight="1" x14ac:dyDescent="0.25">
      <c r="G696"/>
      <c r="H696"/>
      <c r="J696" s="26" t="str">
        <f>IF(K696&lt;&gt;"",COUNTIF($K$5:K696,K696)&amp;"-"&amp;K696,"")</f>
        <v/>
      </c>
      <c r="K696" s="21"/>
      <c r="L696" s="21"/>
      <c r="M696" s="13" t="s">
        <v>385</v>
      </c>
      <c r="N696" s="26" t="str">
        <f>IF(O696&lt;&gt;"",COUNTIF($O$5:O696,O696)&amp;"-"&amp;O696,"")</f>
        <v/>
      </c>
      <c r="O696" s="27"/>
      <c r="P696" s="27"/>
      <c r="R696" s="22" t="str">
        <f>IF(T696&lt;&gt;"",COUNTIF($S$5:S696,S696)&amp;"-"&amp;S696,"")</f>
        <v/>
      </c>
      <c r="S696" s="22" t="str">
        <f t="shared" si="17"/>
        <v/>
      </c>
      <c r="T696" s="27"/>
      <c r="U696" s="27"/>
      <c r="V696" s="27"/>
    </row>
    <row r="697" spans="7:22" ht="15.75" customHeight="1" x14ac:dyDescent="0.25">
      <c r="G697"/>
      <c r="H697"/>
      <c r="J697" s="26" t="str">
        <f>IF(K697&lt;&gt;"",COUNTIF($K$5:K697,K697)&amp;"-"&amp;K697,"")</f>
        <v/>
      </c>
      <c r="K697" s="21"/>
      <c r="L697" s="21"/>
      <c r="M697" s="13" t="s">
        <v>385</v>
      </c>
      <c r="N697" s="26" t="str">
        <f>IF(O697&lt;&gt;"",COUNTIF($O$5:O697,O697)&amp;"-"&amp;O697,"")</f>
        <v/>
      </c>
      <c r="O697" s="27"/>
      <c r="P697" s="27"/>
      <c r="R697" s="22" t="str">
        <f>IF(T697&lt;&gt;"",COUNTIF($S$5:S697,S697)&amp;"-"&amp;S697,"")</f>
        <v/>
      </c>
      <c r="S697" s="22" t="str">
        <f t="shared" si="17"/>
        <v/>
      </c>
      <c r="T697" s="27"/>
      <c r="U697" s="27"/>
      <c r="V697" s="27"/>
    </row>
    <row r="698" spans="7:22" ht="15.75" customHeight="1" x14ac:dyDescent="0.25">
      <c r="G698"/>
      <c r="H698"/>
      <c r="J698" s="26" t="str">
        <f>IF(K698&lt;&gt;"",COUNTIF($K$5:K698,K698)&amp;"-"&amp;K698,"")</f>
        <v/>
      </c>
      <c r="K698" s="21"/>
      <c r="L698" s="21"/>
      <c r="M698" s="13" t="s">
        <v>385</v>
      </c>
      <c r="N698" s="26" t="str">
        <f>IF(O698&lt;&gt;"",COUNTIF($O$5:O698,O698)&amp;"-"&amp;O698,"")</f>
        <v/>
      </c>
      <c r="O698" s="27"/>
      <c r="P698" s="27"/>
      <c r="R698" s="22" t="str">
        <f>IF(T698&lt;&gt;"",COUNTIF($S$5:S698,S698)&amp;"-"&amp;S698,"")</f>
        <v/>
      </c>
      <c r="S698" s="22" t="str">
        <f t="shared" si="17"/>
        <v/>
      </c>
      <c r="T698" s="27"/>
      <c r="U698" s="27"/>
      <c r="V698" s="27"/>
    </row>
    <row r="699" spans="7:22" ht="15.75" customHeight="1" x14ac:dyDescent="0.25">
      <c r="G699"/>
      <c r="H699"/>
      <c r="J699" s="26" t="str">
        <f>IF(K699&lt;&gt;"",COUNTIF($K$5:K699,K699)&amp;"-"&amp;K699,"")</f>
        <v/>
      </c>
      <c r="K699" s="21"/>
      <c r="L699" s="21"/>
      <c r="M699" s="13" t="s">
        <v>385</v>
      </c>
      <c r="N699" s="26" t="str">
        <f>IF(O699&lt;&gt;"",COUNTIF($O$5:O699,O699)&amp;"-"&amp;O699,"")</f>
        <v/>
      </c>
      <c r="O699" s="27"/>
      <c r="P699" s="27"/>
      <c r="R699" s="22" t="str">
        <f>IF(T699&lt;&gt;"",COUNTIF($S$5:S699,S699)&amp;"-"&amp;S699,"")</f>
        <v/>
      </c>
      <c r="S699" s="22" t="str">
        <f t="shared" si="17"/>
        <v/>
      </c>
      <c r="T699" s="27"/>
      <c r="U699" s="27"/>
      <c r="V699" s="27"/>
    </row>
    <row r="700" spans="7:22" ht="15.75" customHeight="1" x14ac:dyDescent="0.25">
      <c r="G700"/>
      <c r="H700"/>
      <c r="J700" s="26" t="str">
        <f>IF(K700&lt;&gt;"",COUNTIF($K$5:K700,K700)&amp;"-"&amp;K700,"")</f>
        <v/>
      </c>
      <c r="K700" s="21"/>
      <c r="L700" s="21"/>
      <c r="M700" s="13" t="s">
        <v>385</v>
      </c>
      <c r="N700" s="26" t="str">
        <f>IF(O700&lt;&gt;"",COUNTIF($O$5:O700,O700)&amp;"-"&amp;O700,"")</f>
        <v/>
      </c>
      <c r="O700" s="27"/>
      <c r="P700" s="27"/>
      <c r="R700" s="22" t="str">
        <f>IF(T700&lt;&gt;"",COUNTIF($S$5:S700,S700)&amp;"-"&amp;S700,"")</f>
        <v/>
      </c>
      <c r="S700" s="22" t="str">
        <f t="shared" si="17"/>
        <v/>
      </c>
      <c r="T700" s="27"/>
      <c r="U700" s="27"/>
      <c r="V700" s="27"/>
    </row>
    <row r="701" spans="7:22" ht="15.75" customHeight="1" x14ac:dyDescent="0.25">
      <c r="G701"/>
      <c r="H701"/>
      <c r="J701" s="26" t="str">
        <f>IF(K701&lt;&gt;"",COUNTIF($K$5:K701,K701)&amp;"-"&amp;K701,"")</f>
        <v/>
      </c>
      <c r="K701" s="21"/>
      <c r="L701" s="21"/>
      <c r="M701" s="13" t="s">
        <v>385</v>
      </c>
      <c r="N701" s="26" t="str">
        <f>IF(O701&lt;&gt;"",COUNTIF($O$5:O701,O701)&amp;"-"&amp;O701,"")</f>
        <v/>
      </c>
      <c r="O701" s="27"/>
      <c r="P701" s="27"/>
      <c r="R701" s="22" t="str">
        <f>IF(T701&lt;&gt;"",COUNTIF($S$5:S701,S701)&amp;"-"&amp;S701,"")</f>
        <v/>
      </c>
      <c r="S701" s="22" t="str">
        <f t="shared" si="17"/>
        <v/>
      </c>
      <c r="T701" s="27"/>
      <c r="U701" s="27"/>
      <c r="V701" s="27"/>
    </row>
    <row r="702" spans="7:22" ht="15.75" customHeight="1" x14ac:dyDescent="0.25">
      <c r="G702"/>
      <c r="H702"/>
      <c r="J702" s="26" t="str">
        <f>IF(K702&lt;&gt;"",COUNTIF($K$5:K702,K702)&amp;"-"&amp;K702,"")</f>
        <v/>
      </c>
      <c r="K702" s="21"/>
      <c r="L702" s="21"/>
      <c r="M702" s="13" t="s">
        <v>385</v>
      </c>
      <c r="N702" s="26" t="str">
        <f>IF(O702&lt;&gt;"",COUNTIF($O$5:O702,O702)&amp;"-"&amp;O702,"")</f>
        <v/>
      </c>
      <c r="O702" s="27"/>
      <c r="P702" s="27"/>
      <c r="R702" s="22" t="str">
        <f>IF(T702&lt;&gt;"",COUNTIF($S$5:S702,S702)&amp;"-"&amp;S702,"")</f>
        <v/>
      </c>
      <c r="S702" s="22" t="str">
        <f t="shared" si="17"/>
        <v/>
      </c>
      <c r="T702" s="27"/>
      <c r="U702" s="27"/>
      <c r="V702" s="27"/>
    </row>
    <row r="703" spans="7:22" ht="15.75" customHeight="1" x14ac:dyDescent="0.25">
      <c r="G703"/>
      <c r="H703"/>
      <c r="J703" s="26" t="str">
        <f>IF(K703&lt;&gt;"",COUNTIF($K$5:K703,K703)&amp;"-"&amp;K703,"")</f>
        <v/>
      </c>
      <c r="K703" s="21"/>
      <c r="L703" s="21"/>
      <c r="M703" s="13" t="s">
        <v>385</v>
      </c>
      <c r="N703" s="26" t="str">
        <f>IF(O703&lt;&gt;"",COUNTIF($O$5:O703,O703)&amp;"-"&amp;O703,"")</f>
        <v/>
      </c>
      <c r="O703" s="27"/>
      <c r="P703" s="27"/>
      <c r="R703" s="22" t="str">
        <f>IF(T703&lt;&gt;"",COUNTIF($S$5:S703,S703)&amp;"-"&amp;S703,"")</f>
        <v/>
      </c>
      <c r="S703" s="22" t="str">
        <f t="shared" si="17"/>
        <v/>
      </c>
      <c r="T703" s="27"/>
      <c r="U703" s="27"/>
      <c r="V703" s="27"/>
    </row>
    <row r="704" spans="7:22" ht="15.75" customHeight="1" x14ac:dyDescent="0.25">
      <c r="G704"/>
      <c r="H704"/>
      <c r="J704" s="26" t="str">
        <f>IF(K704&lt;&gt;"",COUNTIF($K$5:K704,K704)&amp;"-"&amp;K704,"")</f>
        <v/>
      </c>
      <c r="K704" s="21"/>
      <c r="L704" s="21"/>
      <c r="M704" s="13" t="s">
        <v>385</v>
      </c>
      <c r="N704" s="26" t="str">
        <f>IF(O704&lt;&gt;"",COUNTIF($O$5:O704,O704)&amp;"-"&amp;O704,"")</f>
        <v/>
      </c>
      <c r="O704" s="27"/>
      <c r="P704" s="27"/>
      <c r="R704" s="22" t="str">
        <f>IF(T704&lt;&gt;"",COUNTIF($S$5:S704,S704)&amp;"-"&amp;S704,"")</f>
        <v/>
      </c>
      <c r="S704" s="22" t="str">
        <f t="shared" si="17"/>
        <v/>
      </c>
      <c r="T704" s="27"/>
      <c r="U704" s="27"/>
      <c r="V704" s="27"/>
    </row>
    <row r="705" spans="7:22" ht="15.75" customHeight="1" x14ac:dyDescent="0.25">
      <c r="G705"/>
      <c r="H705"/>
      <c r="J705" s="26" t="str">
        <f>IF(K705&lt;&gt;"",COUNTIF($K$5:K705,K705)&amp;"-"&amp;K705,"")</f>
        <v/>
      </c>
      <c r="K705" s="21"/>
      <c r="L705" s="21"/>
      <c r="M705" s="13" t="s">
        <v>385</v>
      </c>
      <c r="N705" s="26" t="str">
        <f>IF(O705&lt;&gt;"",COUNTIF($O$5:O705,O705)&amp;"-"&amp;O705,"")</f>
        <v/>
      </c>
      <c r="O705" s="27"/>
      <c r="P705" s="27"/>
      <c r="R705" s="22" t="str">
        <f>IF(T705&lt;&gt;"",COUNTIF($S$5:S705,S705)&amp;"-"&amp;S705,"")</f>
        <v/>
      </c>
      <c r="S705" s="22" t="str">
        <f t="shared" si="17"/>
        <v/>
      </c>
      <c r="T705" s="27"/>
      <c r="U705" s="27"/>
      <c r="V705" s="27"/>
    </row>
    <row r="706" spans="7:22" ht="15.75" customHeight="1" x14ac:dyDescent="0.25">
      <c r="G706"/>
      <c r="H706"/>
      <c r="J706" s="26" t="str">
        <f>IF(K706&lt;&gt;"",COUNTIF($K$5:K706,K706)&amp;"-"&amp;K706,"")</f>
        <v/>
      </c>
      <c r="K706" s="21"/>
      <c r="L706" s="21"/>
      <c r="M706" s="13" t="s">
        <v>385</v>
      </c>
      <c r="N706" s="26" t="str">
        <f>IF(O706&lt;&gt;"",COUNTIF($O$5:O706,O706)&amp;"-"&amp;O706,"")</f>
        <v/>
      </c>
      <c r="O706" s="27"/>
      <c r="P706" s="27"/>
      <c r="R706" s="22" t="str">
        <f>IF(T706&lt;&gt;"",COUNTIF($S$5:S706,S706)&amp;"-"&amp;S706,"")</f>
        <v/>
      </c>
      <c r="S706" s="22" t="str">
        <f t="shared" si="17"/>
        <v/>
      </c>
      <c r="T706" s="27"/>
      <c r="U706" s="27"/>
      <c r="V706" s="27"/>
    </row>
    <row r="707" spans="7:22" ht="15.75" customHeight="1" x14ac:dyDescent="0.25">
      <c r="G707"/>
      <c r="H707"/>
      <c r="J707" s="26" t="str">
        <f>IF(K707&lt;&gt;"",COUNTIF($K$5:K707,K707)&amp;"-"&amp;K707,"")</f>
        <v/>
      </c>
      <c r="K707" s="21"/>
      <c r="L707" s="21"/>
      <c r="M707" s="13" t="s">
        <v>385</v>
      </c>
      <c r="N707" s="26" t="str">
        <f>IF(O707&lt;&gt;"",COUNTIF($O$5:O707,O707)&amp;"-"&amp;O707,"")</f>
        <v/>
      </c>
      <c r="O707" s="27"/>
      <c r="P707" s="27"/>
      <c r="R707" s="22" t="str">
        <f>IF(T707&lt;&gt;"",COUNTIF($S$5:S707,S707)&amp;"-"&amp;S707,"")</f>
        <v/>
      </c>
      <c r="S707" s="22" t="str">
        <f t="shared" si="17"/>
        <v/>
      </c>
      <c r="T707" s="27"/>
      <c r="U707" s="27"/>
      <c r="V707" s="27"/>
    </row>
    <row r="708" spans="7:22" ht="15.75" customHeight="1" x14ac:dyDescent="0.25">
      <c r="G708"/>
      <c r="H708"/>
      <c r="J708" s="26" t="str">
        <f>IF(K708&lt;&gt;"",COUNTIF($K$5:K708,K708)&amp;"-"&amp;K708,"")</f>
        <v/>
      </c>
      <c r="K708" s="21"/>
      <c r="L708" s="21"/>
      <c r="M708" s="13" t="s">
        <v>385</v>
      </c>
      <c r="N708" s="26" t="str">
        <f>IF(O708&lt;&gt;"",COUNTIF($O$5:O708,O708)&amp;"-"&amp;O708,"")</f>
        <v/>
      </c>
      <c r="O708" s="27"/>
      <c r="P708" s="27"/>
      <c r="R708" s="22" t="str">
        <f>IF(T708&lt;&gt;"",COUNTIF($S$5:S708,S708)&amp;"-"&amp;S708,"")</f>
        <v/>
      </c>
      <c r="S708" s="22" t="str">
        <f t="shared" si="17"/>
        <v/>
      </c>
      <c r="T708" s="27"/>
      <c r="U708" s="27"/>
      <c r="V708" s="27"/>
    </row>
    <row r="709" spans="7:22" ht="15.75" customHeight="1" x14ac:dyDescent="0.25">
      <c r="G709"/>
      <c r="H709"/>
      <c r="J709" s="26" t="str">
        <f>IF(K709&lt;&gt;"",COUNTIF($K$5:K709,K709)&amp;"-"&amp;K709,"")</f>
        <v/>
      </c>
      <c r="K709" s="21"/>
      <c r="L709" s="21"/>
      <c r="M709" s="13" t="s">
        <v>385</v>
      </c>
      <c r="N709" s="26" t="str">
        <f>IF(O709&lt;&gt;"",COUNTIF($O$5:O709,O709)&amp;"-"&amp;O709,"")</f>
        <v/>
      </c>
      <c r="O709" s="27"/>
      <c r="P709" s="27"/>
      <c r="R709" s="22" t="str">
        <f>IF(T709&lt;&gt;"",COUNTIF($S$5:S709,S709)&amp;"-"&amp;S709,"")</f>
        <v/>
      </c>
      <c r="S709" s="22" t="str">
        <f t="shared" si="17"/>
        <v/>
      </c>
      <c r="T709" s="27"/>
      <c r="U709" s="27"/>
      <c r="V709" s="27"/>
    </row>
    <row r="710" spans="7:22" ht="15.75" customHeight="1" x14ac:dyDescent="0.25">
      <c r="G710"/>
      <c r="H710"/>
      <c r="J710" s="26" t="str">
        <f>IF(K710&lt;&gt;"",COUNTIF($K$5:K710,K710)&amp;"-"&amp;K710,"")</f>
        <v/>
      </c>
      <c r="K710" s="21"/>
      <c r="L710" s="21"/>
      <c r="M710" s="13" t="s">
        <v>385</v>
      </c>
      <c r="N710" s="26" t="str">
        <f>IF(O710&lt;&gt;"",COUNTIF($O$5:O710,O710)&amp;"-"&amp;O710,"")</f>
        <v/>
      </c>
      <c r="O710" s="27"/>
      <c r="P710" s="27"/>
      <c r="R710" s="22" t="str">
        <f>IF(T710&lt;&gt;"",COUNTIF($S$5:S710,S710)&amp;"-"&amp;S710,"")</f>
        <v/>
      </c>
      <c r="S710" s="22" t="str">
        <f t="shared" ref="S710:S773" si="18">T710&amp;U710</f>
        <v/>
      </c>
      <c r="T710" s="27"/>
      <c r="U710" s="27"/>
      <c r="V710" s="27"/>
    </row>
    <row r="711" spans="7:22" ht="15.75" customHeight="1" x14ac:dyDescent="0.25">
      <c r="G711"/>
      <c r="H711"/>
      <c r="J711" s="26" t="str">
        <f>IF(K711&lt;&gt;"",COUNTIF($K$5:K711,K711)&amp;"-"&amp;K711,"")</f>
        <v/>
      </c>
      <c r="K711" s="21"/>
      <c r="L711" s="21"/>
      <c r="M711" s="13" t="s">
        <v>385</v>
      </c>
      <c r="N711" s="26" t="str">
        <f>IF(O711&lt;&gt;"",COUNTIF($O$5:O711,O711)&amp;"-"&amp;O711,"")</f>
        <v/>
      </c>
      <c r="O711" s="27"/>
      <c r="P711" s="27"/>
      <c r="R711" s="22" t="str">
        <f>IF(T711&lt;&gt;"",COUNTIF($S$5:S711,S711)&amp;"-"&amp;S711,"")</f>
        <v/>
      </c>
      <c r="S711" s="22" t="str">
        <f t="shared" si="18"/>
        <v/>
      </c>
      <c r="T711" s="27"/>
      <c r="U711" s="27"/>
      <c r="V711" s="27"/>
    </row>
    <row r="712" spans="7:22" ht="15.75" customHeight="1" x14ac:dyDescent="0.25">
      <c r="G712"/>
      <c r="H712"/>
      <c r="J712" s="26" t="str">
        <f>IF(K712&lt;&gt;"",COUNTIF($K$5:K712,K712)&amp;"-"&amp;K712,"")</f>
        <v/>
      </c>
      <c r="K712" s="21"/>
      <c r="L712" s="21"/>
      <c r="M712" s="13" t="s">
        <v>385</v>
      </c>
      <c r="N712" s="26" t="str">
        <f>IF(O712&lt;&gt;"",COUNTIF($O$5:O712,O712)&amp;"-"&amp;O712,"")</f>
        <v/>
      </c>
      <c r="O712" s="27"/>
      <c r="P712" s="27"/>
      <c r="R712" s="22" t="str">
        <f>IF(T712&lt;&gt;"",COUNTIF($S$5:S712,S712)&amp;"-"&amp;S712,"")</f>
        <v/>
      </c>
      <c r="S712" s="22" t="str">
        <f t="shared" si="18"/>
        <v/>
      </c>
      <c r="T712" s="27"/>
      <c r="U712" s="27"/>
      <c r="V712" s="27"/>
    </row>
    <row r="713" spans="7:22" ht="15.75" customHeight="1" x14ac:dyDescent="0.25">
      <c r="G713"/>
      <c r="H713"/>
      <c r="J713" s="26" t="str">
        <f>IF(K713&lt;&gt;"",COUNTIF($K$5:K713,K713)&amp;"-"&amp;K713,"")</f>
        <v/>
      </c>
      <c r="K713" s="21"/>
      <c r="L713" s="21"/>
      <c r="M713" s="13" t="s">
        <v>385</v>
      </c>
      <c r="N713" s="26" t="str">
        <f>IF(O713&lt;&gt;"",COUNTIF($O$5:O713,O713)&amp;"-"&amp;O713,"")</f>
        <v/>
      </c>
      <c r="O713" s="27"/>
      <c r="P713" s="27"/>
      <c r="R713" s="22" t="str">
        <f>IF(T713&lt;&gt;"",COUNTIF($S$5:S713,S713)&amp;"-"&amp;S713,"")</f>
        <v/>
      </c>
      <c r="S713" s="22" t="str">
        <f t="shared" si="18"/>
        <v/>
      </c>
      <c r="T713" s="27"/>
      <c r="U713" s="27"/>
      <c r="V713" s="27"/>
    </row>
    <row r="714" spans="7:22" ht="15.75" customHeight="1" x14ac:dyDescent="0.25">
      <c r="G714"/>
      <c r="H714"/>
      <c r="J714" s="26" t="str">
        <f>IF(K714&lt;&gt;"",COUNTIF($K$5:K714,K714)&amp;"-"&amp;K714,"")</f>
        <v/>
      </c>
      <c r="K714" s="21"/>
      <c r="L714" s="21"/>
      <c r="M714" s="13" t="s">
        <v>385</v>
      </c>
      <c r="N714" s="26" t="str">
        <f>IF(O714&lt;&gt;"",COUNTIF($O$5:O714,O714)&amp;"-"&amp;O714,"")</f>
        <v/>
      </c>
      <c r="O714" s="27"/>
      <c r="P714" s="27"/>
      <c r="R714" s="22" t="str">
        <f>IF(T714&lt;&gt;"",COUNTIF($S$5:S714,S714)&amp;"-"&amp;S714,"")</f>
        <v/>
      </c>
      <c r="S714" s="22" t="str">
        <f t="shared" si="18"/>
        <v/>
      </c>
      <c r="T714" s="27"/>
      <c r="U714" s="27"/>
      <c r="V714" s="27"/>
    </row>
    <row r="715" spans="7:22" ht="15.75" customHeight="1" x14ac:dyDescent="0.25">
      <c r="G715"/>
      <c r="H715"/>
      <c r="J715" s="26" t="str">
        <f>IF(K715&lt;&gt;"",COUNTIF($K$5:K715,K715)&amp;"-"&amp;K715,"")</f>
        <v/>
      </c>
      <c r="K715" s="21"/>
      <c r="L715" s="21"/>
      <c r="M715" s="13" t="s">
        <v>385</v>
      </c>
      <c r="N715" s="26" t="str">
        <f>IF(O715&lt;&gt;"",COUNTIF($O$5:O715,O715)&amp;"-"&amp;O715,"")</f>
        <v/>
      </c>
      <c r="O715" s="27"/>
      <c r="P715" s="27"/>
      <c r="R715" s="22" t="str">
        <f>IF(T715&lt;&gt;"",COUNTIF($S$5:S715,S715)&amp;"-"&amp;S715,"")</f>
        <v/>
      </c>
      <c r="S715" s="22" t="str">
        <f t="shared" si="18"/>
        <v/>
      </c>
      <c r="T715" s="27"/>
      <c r="U715" s="27"/>
      <c r="V715" s="27"/>
    </row>
    <row r="716" spans="7:22" ht="15.75" customHeight="1" x14ac:dyDescent="0.25">
      <c r="G716"/>
      <c r="H716"/>
      <c r="J716" s="26" t="str">
        <f>IF(K716&lt;&gt;"",COUNTIF($K$5:K716,K716)&amp;"-"&amp;K716,"")</f>
        <v/>
      </c>
      <c r="K716" s="21"/>
      <c r="L716" s="21"/>
      <c r="M716" s="13" t="s">
        <v>385</v>
      </c>
      <c r="N716" s="26" t="str">
        <f>IF(O716&lt;&gt;"",COUNTIF($O$5:O716,O716)&amp;"-"&amp;O716,"")</f>
        <v/>
      </c>
      <c r="O716" s="27"/>
      <c r="P716" s="27"/>
      <c r="R716" s="22" t="str">
        <f>IF(T716&lt;&gt;"",COUNTIF($S$5:S716,S716)&amp;"-"&amp;S716,"")</f>
        <v/>
      </c>
      <c r="S716" s="22" t="str">
        <f t="shared" si="18"/>
        <v/>
      </c>
      <c r="T716" s="27"/>
      <c r="U716" s="27"/>
      <c r="V716" s="27"/>
    </row>
    <row r="717" spans="7:22" ht="15.75" customHeight="1" x14ac:dyDescent="0.25">
      <c r="G717"/>
      <c r="H717"/>
      <c r="J717" s="26" t="str">
        <f>IF(K717&lt;&gt;"",COUNTIF($K$5:K717,K717)&amp;"-"&amp;K717,"")</f>
        <v/>
      </c>
      <c r="K717" s="21"/>
      <c r="L717" s="21"/>
      <c r="M717" s="13" t="s">
        <v>385</v>
      </c>
      <c r="N717" s="26" t="str">
        <f>IF(O717&lt;&gt;"",COUNTIF($O$5:O717,O717)&amp;"-"&amp;O717,"")</f>
        <v/>
      </c>
      <c r="O717" s="27"/>
      <c r="P717" s="27"/>
      <c r="R717" s="22" t="str">
        <f>IF(T717&lt;&gt;"",COUNTIF($S$5:S717,S717)&amp;"-"&amp;S717,"")</f>
        <v/>
      </c>
      <c r="S717" s="22" t="str">
        <f t="shared" si="18"/>
        <v/>
      </c>
      <c r="T717" s="27"/>
      <c r="U717" s="27"/>
      <c r="V717" s="27"/>
    </row>
    <row r="718" spans="7:22" ht="15.75" customHeight="1" x14ac:dyDescent="0.25">
      <c r="G718"/>
      <c r="H718"/>
      <c r="J718" s="26" t="str">
        <f>IF(K718&lt;&gt;"",COUNTIF($K$5:K718,K718)&amp;"-"&amp;K718,"")</f>
        <v/>
      </c>
      <c r="K718" s="21"/>
      <c r="L718" s="21"/>
      <c r="M718" s="13" t="s">
        <v>385</v>
      </c>
      <c r="N718" s="26" t="str">
        <f>IF(O718&lt;&gt;"",COUNTIF($O$5:O718,O718)&amp;"-"&amp;O718,"")</f>
        <v/>
      </c>
      <c r="O718" s="27"/>
      <c r="P718" s="27"/>
      <c r="R718" s="22" t="str">
        <f>IF(T718&lt;&gt;"",COUNTIF($S$5:S718,S718)&amp;"-"&amp;S718,"")</f>
        <v/>
      </c>
      <c r="S718" s="22" t="str">
        <f t="shared" si="18"/>
        <v/>
      </c>
      <c r="T718" s="27"/>
      <c r="U718" s="27"/>
      <c r="V718" s="27"/>
    </row>
    <row r="719" spans="7:22" ht="15.75" customHeight="1" x14ac:dyDescent="0.25">
      <c r="G719"/>
      <c r="H719"/>
      <c r="J719" s="26" t="str">
        <f>IF(K719&lt;&gt;"",COUNTIF($K$5:K719,K719)&amp;"-"&amp;K719,"")</f>
        <v/>
      </c>
      <c r="K719" s="21"/>
      <c r="L719" s="21"/>
      <c r="M719" s="13" t="s">
        <v>385</v>
      </c>
      <c r="N719" s="26" t="str">
        <f>IF(O719&lt;&gt;"",COUNTIF($O$5:O719,O719)&amp;"-"&amp;O719,"")</f>
        <v/>
      </c>
      <c r="O719" s="27"/>
      <c r="P719" s="27"/>
      <c r="R719" s="22" t="str">
        <f>IF(T719&lt;&gt;"",COUNTIF($S$5:S719,S719)&amp;"-"&amp;S719,"")</f>
        <v/>
      </c>
      <c r="S719" s="22" t="str">
        <f t="shared" si="18"/>
        <v/>
      </c>
      <c r="T719" s="27"/>
      <c r="U719" s="27"/>
      <c r="V719" s="27"/>
    </row>
    <row r="720" spans="7:22" ht="15.75" customHeight="1" x14ac:dyDescent="0.25">
      <c r="G720"/>
      <c r="H720"/>
      <c r="J720" s="26" t="str">
        <f>IF(K720&lt;&gt;"",COUNTIF($K$5:K720,K720)&amp;"-"&amp;K720,"")</f>
        <v/>
      </c>
      <c r="K720" s="21"/>
      <c r="L720" s="21"/>
      <c r="M720" s="13" t="s">
        <v>385</v>
      </c>
      <c r="N720" s="26" t="str">
        <f>IF(O720&lt;&gt;"",COUNTIF($O$5:O720,O720)&amp;"-"&amp;O720,"")</f>
        <v/>
      </c>
      <c r="O720" s="27"/>
      <c r="P720" s="27"/>
      <c r="R720" s="22" t="str">
        <f>IF(T720&lt;&gt;"",COUNTIF($S$5:S720,S720)&amp;"-"&amp;S720,"")</f>
        <v/>
      </c>
      <c r="S720" s="22" t="str">
        <f t="shared" si="18"/>
        <v/>
      </c>
      <c r="T720" s="27"/>
      <c r="U720" s="27"/>
      <c r="V720" s="27"/>
    </row>
    <row r="721" spans="7:22" ht="15.75" customHeight="1" x14ac:dyDescent="0.25">
      <c r="G721"/>
      <c r="H721"/>
      <c r="J721" s="26" t="str">
        <f>IF(K721&lt;&gt;"",COUNTIF($K$5:K721,K721)&amp;"-"&amp;K721,"")</f>
        <v/>
      </c>
      <c r="K721" s="21"/>
      <c r="L721" s="21"/>
      <c r="M721" s="13" t="s">
        <v>385</v>
      </c>
      <c r="N721" s="26" t="str">
        <f>IF(O721&lt;&gt;"",COUNTIF($O$5:O721,O721)&amp;"-"&amp;O721,"")</f>
        <v/>
      </c>
      <c r="O721" s="27"/>
      <c r="P721" s="27"/>
      <c r="R721" s="22" t="str">
        <f>IF(T721&lt;&gt;"",COUNTIF($S$5:S721,S721)&amp;"-"&amp;S721,"")</f>
        <v/>
      </c>
      <c r="S721" s="22" t="str">
        <f t="shared" si="18"/>
        <v/>
      </c>
      <c r="T721" s="27"/>
      <c r="U721" s="27"/>
      <c r="V721" s="27"/>
    </row>
    <row r="722" spans="7:22" ht="15.75" customHeight="1" x14ac:dyDescent="0.25">
      <c r="G722"/>
      <c r="H722"/>
      <c r="J722" s="26" t="str">
        <f>IF(K722&lt;&gt;"",COUNTIF($K$5:K722,K722)&amp;"-"&amp;K722,"")</f>
        <v/>
      </c>
      <c r="K722" s="21"/>
      <c r="L722" s="21"/>
      <c r="M722" s="13" t="s">
        <v>385</v>
      </c>
      <c r="N722" s="26" t="str">
        <f>IF(O722&lt;&gt;"",COUNTIF($O$5:O722,O722)&amp;"-"&amp;O722,"")</f>
        <v/>
      </c>
      <c r="O722" s="27"/>
      <c r="P722" s="27"/>
      <c r="R722" s="22" t="str">
        <f>IF(T722&lt;&gt;"",COUNTIF($S$5:S722,S722)&amp;"-"&amp;S722,"")</f>
        <v/>
      </c>
      <c r="S722" s="22" t="str">
        <f t="shared" si="18"/>
        <v/>
      </c>
      <c r="T722" s="27"/>
      <c r="U722" s="27"/>
      <c r="V722" s="27"/>
    </row>
    <row r="723" spans="7:22" ht="15.75" customHeight="1" x14ac:dyDescent="0.25">
      <c r="G723"/>
      <c r="H723"/>
      <c r="J723" s="26" t="str">
        <f>IF(K723&lt;&gt;"",COUNTIF($K$5:K723,K723)&amp;"-"&amp;K723,"")</f>
        <v/>
      </c>
      <c r="K723" s="21"/>
      <c r="L723" s="21"/>
      <c r="M723" s="13" t="s">
        <v>385</v>
      </c>
      <c r="N723" s="26" t="str">
        <f>IF(O723&lt;&gt;"",COUNTIF($O$5:O723,O723)&amp;"-"&amp;O723,"")</f>
        <v/>
      </c>
      <c r="O723" s="27"/>
      <c r="P723" s="27"/>
      <c r="R723" s="22" t="str">
        <f>IF(T723&lt;&gt;"",COUNTIF($S$5:S723,S723)&amp;"-"&amp;S723,"")</f>
        <v/>
      </c>
      <c r="S723" s="22" t="str">
        <f t="shared" si="18"/>
        <v/>
      </c>
      <c r="T723" s="27"/>
      <c r="U723" s="27"/>
      <c r="V723" s="27"/>
    </row>
    <row r="724" spans="7:22" ht="15.75" customHeight="1" x14ac:dyDescent="0.25">
      <c r="G724"/>
      <c r="H724"/>
      <c r="J724" s="26" t="str">
        <f>IF(K724&lt;&gt;"",COUNTIF($K$5:K724,K724)&amp;"-"&amp;K724,"")</f>
        <v/>
      </c>
      <c r="K724" s="21"/>
      <c r="L724" s="21"/>
      <c r="M724" s="13" t="s">
        <v>385</v>
      </c>
      <c r="N724" s="26" t="str">
        <f>IF(O724&lt;&gt;"",COUNTIF($O$5:O724,O724)&amp;"-"&amp;O724,"")</f>
        <v/>
      </c>
      <c r="O724" s="27"/>
      <c r="P724" s="27"/>
      <c r="R724" s="22" t="str">
        <f>IF(T724&lt;&gt;"",COUNTIF($S$5:S724,S724)&amp;"-"&amp;S724,"")</f>
        <v/>
      </c>
      <c r="S724" s="22" t="str">
        <f t="shared" si="18"/>
        <v/>
      </c>
      <c r="T724" s="27"/>
      <c r="U724" s="27"/>
      <c r="V724" s="27"/>
    </row>
    <row r="725" spans="7:22" ht="15.75" customHeight="1" x14ac:dyDescent="0.25">
      <c r="G725"/>
      <c r="H725"/>
      <c r="J725" s="26" t="str">
        <f>IF(K725&lt;&gt;"",COUNTIF($K$5:K725,K725)&amp;"-"&amp;K725,"")</f>
        <v/>
      </c>
      <c r="K725" s="21"/>
      <c r="L725" s="21"/>
      <c r="M725" s="13" t="s">
        <v>385</v>
      </c>
      <c r="N725" s="26" t="str">
        <f>IF(O725&lt;&gt;"",COUNTIF($O$5:O725,O725)&amp;"-"&amp;O725,"")</f>
        <v/>
      </c>
      <c r="O725" s="27"/>
      <c r="P725" s="27"/>
      <c r="R725" s="22" t="str">
        <f>IF(T725&lt;&gt;"",COUNTIF($S$5:S725,S725)&amp;"-"&amp;S725,"")</f>
        <v/>
      </c>
      <c r="S725" s="22" t="str">
        <f t="shared" si="18"/>
        <v/>
      </c>
      <c r="T725" s="27"/>
      <c r="U725" s="27"/>
      <c r="V725" s="27"/>
    </row>
    <row r="726" spans="7:22" ht="15.75" customHeight="1" x14ac:dyDescent="0.25">
      <c r="G726"/>
      <c r="H726"/>
      <c r="J726" s="26" t="str">
        <f>IF(K726&lt;&gt;"",COUNTIF($K$5:K726,K726)&amp;"-"&amp;K726,"")</f>
        <v/>
      </c>
      <c r="K726" s="21"/>
      <c r="L726" s="21"/>
      <c r="M726" s="13" t="s">
        <v>385</v>
      </c>
      <c r="N726" s="26" t="str">
        <f>IF(O726&lt;&gt;"",COUNTIF($O$5:O726,O726)&amp;"-"&amp;O726,"")</f>
        <v/>
      </c>
      <c r="O726" s="27"/>
      <c r="P726" s="27"/>
      <c r="R726" s="22" t="str">
        <f>IF(T726&lt;&gt;"",COUNTIF($S$5:S726,S726)&amp;"-"&amp;S726,"")</f>
        <v/>
      </c>
      <c r="S726" s="22" t="str">
        <f t="shared" si="18"/>
        <v/>
      </c>
      <c r="T726" s="27"/>
      <c r="U726" s="27"/>
      <c r="V726" s="27"/>
    </row>
    <row r="727" spans="7:22" ht="15.75" customHeight="1" x14ac:dyDescent="0.25">
      <c r="G727"/>
      <c r="H727"/>
      <c r="J727" s="26" t="str">
        <f>IF(K727&lt;&gt;"",COUNTIF($K$5:K727,K727)&amp;"-"&amp;K727,"")</f>
        <v/>
      </c>
      <c r="K727" s="21"/>
      <c r="L727" s="21"/>
      <c r="M727" s="13" t="s">
        <v>385</v>
      </c>
      <c r="N727" s="26" t="str">
        <f>IF(O727&lt;&gt;"",COUNTIF($O$5:O727,O727)&amp;"-"&amp;O727,"")</f>
        <v/>
      </c>
      <c r="O727" s="27"/>
      <c r="P727" s="27"/>
      <c r="R727" s="22" t="str">
        <f>IF(T727&lt;&gt;"",COUNTIF($S$5:S727,S727)&amp;"-"&amp;S727,"")</f>
        <v/>
      </c>
      <c r="S727" s="22" t="str">
        <f t="shared" si="18"/>
        <v/>
      </c>
      <c r="T727" s="27"/>
      <c r="U727" s="27"/>
      <c r="V727" s="27"/>
    </row>
    <row r="728" spans="7:22" ht="15.75" customHeight="1" x14ac:dyDescent="0.25">
      <c r="G728"/>
      <c r="H728"/>
      <c r="J728" s="26" t="str">
        <f>IF(K728&lt;&gt;"",COUNTIF($K$5:K728,K728)&amp;"-"&amp;K728,"")</f>
        <v/>
      </c>
      <c r="K728" s="21"/>
      <c r="L728" s="21"/>
      <c r="M728" s="13" t="s">
        <v>385</v>
      </c>
      <c r="N728" s="26" t="str">
        <f>IF(O728&lt;&gt;"",COUNTIF($O$5:O728,O728)&amp;"-"&amp;O728,"")</f>
        <v/>
      </c>
      <c r="O728" s="27"/>
      <c r="P728" s="27"/>
      <c r="R728" s="22" t="str">
        <f>IF(T728&lt;&gt;"",COUNTIF($S$5:S728,S728)&amp;"-"&amp;S728,"")</f>
        <v/>
      </c>
      <c r="S728" s="22" t="str">
        <f t="shared" si="18"/>
        <v/>
      </c>
      <c r="T728" s="27"/>
      <c r="U728" s="27"/>
      <c r="V728" s="27"/>
    </row>
    <row r="729" spans="7:22" ht="15.75" customHeight="1" x14ac:dyDescent="0.25">
      <c r="G729"/>
      <c r="H729"/>
      <c r="J729" s="26" t="str">
        <f>IF(K729&lt;&gt;"",COUNTIF($K$5:K729,K729)&amp;"-"&amp;K729,"")</f>
        <v/>
      </c>
      <c r="K729" s="21"/>
      <c r="L729" s="21"/>
      <c r="M729" s="13" t="s">
        <v>385</v>
      </c>
      <c r="N729" s="26" t="str">
        <f>IF(O729&lt;&gt;"",COUNTIF($O$5:O729,O729)&amp;"-"&amp;O729,"")</f>
        <v/>
      </c>
      <c r="O729" s="27"/>
      <c r="P729" s="27"/>
      <c r="R729" s="22" t="str">
        <f>IF(T729&lt;&gt;"",COUNTIF($S$5:S729,S729)&amp;"-"&amp;S729,"")</f>
        <v/>
      </c>
      <c r="S729" s="22" t="str">
        <f t="shared" si="18"/>
        <v/>
      </c>
      <c r="T729" s="27"/>
      <c r="U729" s="27"/>
      <c r="V729" s="27"/>
    </row>
    <row r="730" spans="7:22" ht="15.75" customHeight="1" x14ac:dyDescent="0.25">
      <c r="G730"/>
      <c r="H730"/>
      <c r="J730" s="26" t="str">
        <f>IF(K730&lt;&gt;"",COUNTIF($K$5:K730,K730)&amp;"-"&amp;K730,"")</f>
        <v/>
      </c>
      <c r="K730" s="21"/>
      <c r="L730" s="21"/>
      <c r="M730" s="13" t="s">
        <v>385</v>
      </c>
      <c r="N730" s="26" t="str">
        <f>IF(O730&lt;&gt;"",COUNTIF($O$5:O730,O730)&amp;"-"&amp;O730,"")</f>
        <v/>
      </c>
      <c r="O730" s="27"/>
      <c r="P730" s="27"/>
      <c r="R730" s="22" t="str">
        <f>IF(T730&lt;&gt;"",COUNTIF($S$5:S730,S730)&amp;"-"&amp;S730,"")</f>
        <v/>
      </c>
      <c r="S730" s="22" t="str">
        <f t="shared" si="18"/>
        <v/>
      </c>
      <c r="T730" s="27"/>
      <c r="U730" s="27"/>
      <c r="V730" s="27"/>
    </row>
    <row r="731" spans="7:22" ht="15.75" customHeight="1" x14ac:dyDescent="0.25">
      <c r="G731"/>
      <c r="H731"/>
      <c r="J731" s="26" t="str">
        <f>IF(K731&lt;&gt;"",COUNTIF($K$5:K731,K731)&amp;"-"&amp;K731,"")</f>
        <v/>
      </c>
      <c r="K731" s="21"/>
      <c r="L731" s="21"/>
      <c r="M731" s="13" t="s">
        <v>385</v>
      </c>
      <c r="N731" s="26" t="str">
        <f>IF(O731&lt;&gt;"",COUNTIF($O$5:O731,O731)&amp;"-"&amp;O731,"")</f>
        <v/>
      </c>
      <c r="O731" s="27"/>
      <c r="P731" s="27"/>
      <c r="R731" s="22" t="str">
        <f>IF(T731&lt;&gt;"",COUNTIF($S$5:S731,S731)&amp;"-"&amp;S731,"")</f>
        <v/>
      </c>
      <c r="S731" s="22" t="str">
        <f t="shared" si="18"/>
        <v/>
      </c>
      <c r="T731" s="27"/>
      <c r="U731" s="27"/>
      <c r="V731" s="27"/>
    </row>
    <row r="732" spans="7:22" ht="15.75" customHeight="1" x14ac:dyDescent="0.25">
      <c r="G732"/>
      <c r="H732"/>
      <c r="J732" s="26" t="str">
        <f>IF(K732&lt;&gt;"",COUNTIF($K$5:K732,K732)&amp;"-"&amp;K732,"")</f>
        <v/>
      </c>
      <c r="K732" s="21"/>
      <c r="L732" s="21"/>
      <c r="M732" s="13" t="s">
        <v>385</v>
      </c>
      <c r="N732" s="26" t="str">
        <f>IF(O732&lt;&gt;"",COUNTIF($O$5:O732,O732)&amp;"-"&amp;O732,"")</f>
        <v/>
      </c>
      <c r="O732" s="27"/>
      <c r="P732" s="27"/>
      <c r="R732" s="22" t="str">
        <f>IF(T732&lt;&gt;"",COUNTIF($S$5:S732,S732)&amp;"-"&amp;S732,"")</f>
        <v/>
      </c>
      <c r="S732" s="22" t="str">
        <f t="shared" si="18"/>
        <v/>
      </c>
      <c r="T732" s="27"/>
      <c r="U732" s="27"/>
      <c r="V732" s="27"/>
    </row>
    <row r="733" spans="7:22" ht="15.75" customHeight="1" x14ac:dyDescent="0.25">
      <c r="G733"/>
      <c r="H733"/>
      <c r="J733" s="26" t="str">
        <f>IF(K733&lt;&gt;"",COUNTIF($K$5:K733,K733)&amp;"-"&amp;K733,"")</f>
        <v/>
      </c>
      <c r="K733" s="21"/>
      <c r="L733" s="21"/>
      <c r="M733" s="13" t="s">
        <v>385</v>
      </c>
      <c r="N733" s="26" t="str">
        <f>IF(O733&lt;&gt;"",COUNTIF($O$5:O733,O733)&amp;"-"&amp;O733,"")</f>
        <v/>
      </c>
      <c r="O733" s="27"/>
      <c r="P733" s="27"/>
      <c r="R733" s="22" t="str">
        <f>IF(T733&lt;&gt;"",COUNTIF($S$5:S733,S733)&amp;"-"&amp;S733,"")</f>
        <v/>
      </c>
      <c r="S733" s="22" t="str">
        <f t="shared" si="18"/>
        <v/>
      </c>
      <c r="T733" s="27"/>
      <c r="U733" s="27"/>
      <c r="V733" s="27"/>
    </row>
    <row r="734" spans="7:22" ht="15.75" customHeight="1" x14ac:dyDescent="0.25">
      <c r="G734"/>
      <c r="H734"/>
      <c r="J734" s="26" t="str">
        <f>IF(K734&lt;&gt;"",COUNTIF($K$5:K734,K734)&amp;"-"&amp;K734,"")</f>
        <v/>
      </c>
      <c r="K734" s="21"/>
      <c r="L734" s="21"/>
      <c r="M734" s="13" t="s">
        <v>385</v>
      </c>
      <c r="N734" s="26" t="str">
        <f>IF(O734&lt;&gt;"",COUNTIF($O$5:O734,O734)&amp;"-"&amp;O734,"")</f>
        <v/>
      </c>
      <c r="O734" s="27"/>
      <c r="P734" s="27"/>
      <c r="R734" s="22" t="str">
        <f>IF(T734&lt;&gt;"",COUNTIF($S$5:S734,S734)&amp;"-"&amp;S734,"")</f>
        <v/>
      </c>
      <c r="S734" s="22" t="str">
        <f t="shared" si="18"/>
        <v/>
      </c>
      <c r="T734" s="27"/>
      <c r="U734" s="27"/>
      <c r="V734" s="27"/>
    </row>
    <row r="735" spans="7:22" ht="15.75" customHeight="1" x14ac:dyDescent="0.25">
      <c r="G735"/>
      <c r="H735"/>
      <c r="J735" s="26" t="str">
        <f>IF(K735&lt;&gt;"",COUNTIF($K$5:K735,K735)&amp;"-"&amp;K735,"")</f>
        <v/>
      </c>
      <c r="K735" s="21"/>
      <c r="L735" s="21"/>
      <c r="M735" s="13" t="s">
        <v>385</v>
      </c>
      <c r="N735" s="26" t="str">
        <f>IF(O735&lt;&gt;"",COUNTIF($O$5:O735,O735)&amp;"-"&amp;O735,"")</f>
        <v/>
      </c>
      <c r="O735" s="27"/>
      <c r="P735" s="27"/>
      <c r="R735" s="22" t="str">
        <f>IF(T735&lt;&gt;"",COUNTIF($S$5:S735,S735)&amp;"-"&amp;S735,"")</f>
        <v/>
      </c>
      <c r="S735" s="22" t="str">
        <f t="shared" si="18"/>
        <v/>
      </c>
      <c r="T735" s="27"/>
      <c r="U735" s="27"/>
      <c r="V735" s="27"/>
    </row>
    <row r="736" spans="7:22" ht="15.75" customHeight="1" x14ac:dyDescent="0.25">
      <c r="G736"/>
      <c r="H736"/>
      <c r="J736" s="26" t="str">
        <f>IF(K736&lt;&gt;"",COUNTIF($K$5:K736,K736)&amp;"-"&amp;K736,"")</f>
        <v/>
      </c>
      <c r="K736" s="21"/>
      <c r="L736" s="21"/>
      <c r="M736" s="13" t="s">
        <v>385</v>
      </c>
      <c r="N736" s="26" t="str">
        <f>IF(O736&lt;&gt;"",COUNTIF($O$5:O736,O736)&amp;"-"&amp;O736,"")</f>
        <v/>
      </c>
      <c r="O736" s="27"/>
      <c r="P736" s="27"/>
      <c r="R736" s="22" t="str">
        <f>IF(T736&lt;&gt;"",COUNTIF($S$5:S736,S736)&amp;"-"&amp;S736,"")</f>
        <v/>
      </c>
      <c r="S736" s="22" t="str">
        <f t="shared" si="18"/>
        <v/>
      </c>
      <c r="T736" s="27"/>
      <c r="U736" s="27"/>
      <c r="V736" s="27"/>
    </row>
    <row r="737" spans="7:22" ht="15.75" customHeight="1" x14ac:dyDescent="0.25">
      <c r="G737"/>
      <c r="H737"/>
      <c r="J737" s="26" t="str">
        <f>IF(K737&lt;&gt;"",COUNTIF($K$5:K737,K737)&amp;"-"&amp;K737,"")</f>
        <v/>
      </c>
      <c r="K737" s="21"/>
      <c r="L737" s="21"/>
      <c r="M737" s="13" t="s">
        <v>385</v>
      </c>
      <c r="N737" s="26" t="str">
        <f>IF(O737&lt;&gt;"",COUNTIF($O$5:O737,O737)&amp;"-"&amp;O737,"")</f>
        <v/>
      </c>
      <c r="O737" s="27"/>
      <c r="P737" s="27"/>
      <c r="R737" s="22" t="str">
        <f>IF(T737&lt;&gt;"",COUNTIF($S$5:S737,S737)&amp;"-"&amp;S737,"")</f>
        <v/>
      </c>
      <c r="S737" s="22" t="str">
        <f t="shared" si="18"/>
        <v/>
      </c>
      <c r="T737" s="27"/>
      <c r="U737" s="27"/>
      <c r="V737" s="27"/>
    </row>
    <row r="738" spans="7:22" ht="15.75" customHeight="1" x14ac:dyDescent="0.25">
      <c r="G738"/>
      <c r="H738"/>
      <c r="J738" s="26" t="str">
        <f>IF(K738&lt;&gt;"",COUNTIF($K$5:K738,K738)&amp;"-"&amp;K738,"")</f>
        <v/>
      </c>
      <c r="K738" s="21"/>
      <c r="L738" s="21"/>
      <c r="M738" s="13" t="s">
        <v>385</v>
      </c>
      <c r="N738" s="26" t="str">
        <f>IF(O738&lt;&gt;"",COUNTIF($O$5:O738,O738)&amp;"-"&amp;O738,"")</f>
        <v/>
      </c>
      <c r="O738" s="27"/>
      <c r="P738" s="27"/>
      <c r="R738" s="22" t="str">
        <f>IF(T738&lt;&gt;"",COUNTIF($S$5:S738,S738)&amp;"-"&amp;S738,"")</f>
        <v/>
      </c>
      <c r="S738" s="22" t="str">
        <f t="shared" si="18"/>
        <v/>
      </c>
      <c r="T738" s="27"/>
      <c r="U738" s="27"/>
      <c r="V738" s="27"/>
    </row>
    <row r="739" spans="7:22" ht="15.75" customHeight="1" x14ac:dyDescent="0.25">
      <c r="G739"/>
      <c r="H739"/>
      <c r="J739" s="26" t="str">
        <f>IF(K739&lt;&gt;"",COUNTIF($K$5:K739,K739)&amp;"-"&amp;K739,"")</f>
        <v/>
      </c>
      <c r="K739" s="21"/>
      <c r="L739" s="21"/>
      <c r="M739" s="13" t="s">
        <v>385</v>
      </c>
      <c r="N739" s="26" t="str">
        <f>IF(O739&lt;&gt;"",COUNTIF($O$5:O739,O739)&amp;"-"&amp;O739,"")</f>
        <v/>
      </c>
      <c r="O739" s="27"/>
      <c r="P739" s="27"/>
      <c r="R739" s="22" t="str">
        <f>IF(T739&lt;&gt;"",COUNTIF($S$5:S739,S739)&amp;"-"&amp;S739,"")</f>
        <v/>
      </c>
      <c r="S739" s="22" t="str">
        <f t="shared" si="18"/>
        <v/>
      </c>
      <c r="T739" s="27"/>
      <c r="U739" s="27"/>
      <c r="V739" s="27"/>
    </row>
    <row r="740" spans="7:22" ht="15.75" customHeight="1" x14ac:dyDescent="0.25">
      <c r="G740"/>
      <c r="H740"/>
      <c r="J740" s="26" t="str">
        <f>IF(K740&lt;&gt;"",COUNTIF($K$5:K740,K740)&amp;"-"&amp;K740,"")</f>
        <v/>
      </c>
      <c r="K740" s="21"/>
      <c r="L740" s="21"/>
      <c r="M740" s="13" t="s">
        <v>385</v>
      </c>
      <c r="N740" s="26" t="str">
        <f>IF(O740&lt;&gt;"",COUNTIF($O$5:O740,O740)&amp;"-"&amp;O740,"")</f>
        <v/>
      </c>
      <c r="O740" s="27"/>
      <c r="P740" s="27"/>
      <c r="R740" s="22" t="str">
        <f>IF(T740&lt;&gt;"",COUNTIF($S$5:S740,S740)&amp;"-"&amp;S740,"")</f>
        <v/>
      </c>
      <c r="S740" s="22" t="str">
        <f t="shared" si="18"/>
        <v/>
      </c>
      <c r="T740" s="27"/>
      <c r="U740" s="27"/>
      <c r="V740" s="27"/>
    </row>
    <row r="741" spans="7:22" ht="15.75" customHeight="1" x14ac:dyDescent="0.25">
      <c r="G741"/>
      <c r="H741"/>
      <c r="J741" s="26" t="str">
        <f>IF(K741&lt;&gt;"",COUNTIF($K$5:K741,K741)&amp;"-"&amp;K741,"")</f>
        <v/>
      </c>
      <c r="K741" s="21"/>
      <c r="L741" s="21"/>
      <c r="M741" s="13" t="s">
        <v>385</v>
      </c>
      <c r="N741" s="26" t="str">
        <f>IF(O741&lt;&gt;"",COUNTIF($O$5:O741,O741)&amp;"-"&amp;O741,"")</f>
        <v/>
      </c>
      <c r="O741" s="27"/>
      <c r="P741" s="27"/>
      <c r="R741" s="22" t="str">
        <f>IF(T741&lt;&gt;"",COUNTIF($S$5:S741,S741)&amp;"-"&amp;S741,"")</f>
        <v/>
      </c>
      <c r="S741" s="22" t="str">
        <f t="shared" si="18"/>
        <v/>
      </c>
      <c r="T741" s="27"/>
      <c r="U741" s="27"/>
      <c r="V741" s="27"/>
    </row>
    <row r="742" spans="7:22" ht="15.75" customHeight="1" x14ac:dyDescent="0.25">
      <c r="G742"/>
      <c r="H742"/>
      <c r="J742" s="26" t="str">
        <f>IF(K742&lt;&gt;"",COUNTIF($K$5:K742,K742)&amp;"-"&amp;K742,"")</f>
        <v/>
      </c>
      <c r="K742" s="21"/>
      <c r="L742" s="21"/>
      <c r="M742" s="13" t="s">
        <v>385</v>
      </c>
      <c r="N742" s="26" t="str">
        <f>IF(O742&lt;&gt;"",COUNTIF($O$5:O742,O742)&amp;"-"&amp;O742,"")</f>
        <v/>
      </c>
      <c r="O742" s="27"/>
      <c r="P742" s="27"/>
      <c r="R742" s="22" t="str">
        <f>IF(T742&lt;&gt;"",COUNTIF($S$5:S742,S742)&amp;"-"&amp;S742,"")</f>
        <v/>
      </c>
      <c r="S742" s="22" t="str">
        <f t="shared" si="18"/>
        <v/>
      </c>
      <c r="T742" s="27"/>
      <c r="U742" s="27"/>
      <c r="V742" s="27"/>
    </row>
    <row r="743" spans="7:22" ht="15.75" customHeight="1" x14ac:dyDescent="0.25">
      <c r="G743"/>
      <c r="H743"/>
      <c r="J743" s="26" t="str">
        <f>IF(K743&lt;&gt;"",COUNTIF($K$5:K743,K743)&amp;"-"&amp;K743,"")</f>
        <v/>
      </c>
      <c r="K743" s="21"/>
      <c r="L743" s="21"/>
      <c r="M743" s="13" t="s">
        <v>385</v>
      </c>
      <c r="N743" s="26" t="str">
        <f>IF(O743&lt;&gt;"",COUNTIF($O$5:O743,O743)&amp;"-"&amp;O743,"")</f>
        <v/>
      </c>
      <c r="O743" s="27"/>
      <c r="P743" s="27"/>
      <c r="R743" s="22" t="str">
        <f>IF(T743&lt;&gt;"",COUNTIF($S$5:S743,S743)&amp;"-"&amp;S743,"")</f>
        <v/>
      </c>
      <c r="S743" s="22" t="str">
        <f t="shared" si="18"/>
        <v/>
      </c>
      <c r="T743" s="27"/>
      <c r="U743" s="27"/>
      <c r="V743" s="27"/>
    </row>
    <row r="744" spans="7:22" ht="15.75" customHeight="1" x14ac:dyDescent="0.25">
      <c r="G744"/>
      <c r="H744"/>
      <c r="J744" s="26" t="str">
        <f>IF(K744&lt;&gt;"",COUNTIF($K$5:K744,K744)&amp;"-"&amp;K744,"")</f>
        <v/>
      </c>
      <c r="K744" s="21"/>
      <c r="L744" s="21"/>
      <c r="M744" s="13" t="s">
        <v>385</v>
      </c>
      <c r="N744" s="26" t="str">
        <f>IF(O744&lt;&gt;"",COUNTIF($O$5:O744,O744)&amp;"-"&amp;O744,"")</f>
        <v/>
      </c>
      <c r="O744" s="27"/>
      <c r="P744" s="27"/>
      <c r="R744" s="22" t="str">
        <f>IF(T744&lt;&gt;"",COUNTIF($S$5:S744,S744)&amp;"-"&amp;S744,"")</f>
        <v/>
      </c>
      <c r="S744" s="22" t="str">
        <f t="shared" si="18"/>
        <v/>
      </c>
      <c r="T744" s="27"/>
      <c r="U744" s="27"/>
      <c r="V744" s="27"/>
    </row>
    <row r="745" spans="7:22" ht="15.75" customHeight="1" x14ac:dyDescent="0.25">
      <c r="G745"/>
      <c r="H745"/>
      <c r="J745" s="26" t="str">
        <f>IF(K745&lt;&gt;"",COUNTIF($K$5:K745,K745)&amp;"-"&amp;K745,"")</f>
        <v/>
      </c>
      <c r="K745" s="21"/>
      <c r="L745" s="21"/>
      <c r="M745" s="13" t="s">
        <v>385</v>
      </c>
      <c r="N745" s="26" t="str">
        <f>IF(O745&lt;&gt;"",COUNTIF($O$5:O745,O745)&amp;"-"&amp;O745,"")</f>
        <v/>
      </c>
      <c r="O745" s="27"/>
      <c r="P745" s="27"/>
      <c r="R745" s="22" t="str">
        <f>IF(T745&lt;&gt;"",COUNTIF($S$5:S745,S745)&amp;"-"&amp;S745,"")</f>
        <v/>
      </c>
      <c r="S745" s="22" t="str">
        <f t="shared" si="18"/>
        <v/>
      </c>
      <c r="T745" s="27"/>
      <c r="U745" s="27"/>
      <c r="V745" s="27"/>
    </row>
    <row r="746" spans="7:22" ht="15.75" customHeight="1" x14ac:dyDescent="0.25">
      <c r="G746"/>
      <c r="H746"/>
      <c r="J746" s="26" t="str">
        <f>IF(K746&lt;&gt;"",COUNTIF($K$5:K746,K746)&amp;"-"&amp;K746,"")</f>
        <v/>
      </c>
      <c r="K746" s="21"/>
      <c r="L746" s="21"/>
      <c r="M746" s="13" t="s">
        <v>385</v>
      </c>
      <c r="N746" s="26" t="str">
        <f>IF(O746&lt;&gt;"",COUNTIF($O$5:O746,O746)&amp;"-"&amp;O746,"")</f>
        <v/>
      </c>
      <c r="O746" s="27"/>
      <c r="P746" s="27"/>
      <c r="R746" s="22" t="str">
        <f>IF(T746&lt;&gt;"",COUNTIF($S$5:S746,S746)&amp;"-"&amp;S746,"")</f>
        <v/>
      </c>
      <c r="S746" s="22" t="str">
        <f t="shared" si="18"/>
        <v/>
      </c>
      <c r="T746" s="27"/>
      <c r="U746" s="27"/>
      <c r="V746" s="27"/>
    </row>
    <row r="747" spans="7:22" ht="15.75" customHeight="1" x14ac:dyDescent="0.25">
      <c r="G747"/>
      <c r="H747"/>
      <c r="J747" s="26" t="str">
        <f>IF(K747&lt;&gt;"",COUNTIF($K$5:K747,K747)&amp;"-"&amp;K747,"")</f>
        <v/>
      </c>
      <c r="K747" s="21"/>
      <c r="L747" s="21"/>
      <c r="M747" s="13" t="s">
        <v>385</v>
      </c>
      <c r="N747" s="26" t="str">
        <f>IF(O747&lt;&gt;"",COUNTIF($O$5:O747,O747)&amp;"-"&amp;O747,"")</f>
        <v/>
      </c>
      <c r="O747" s="27"/>
      <c r="P747" s="27"/>
      <c r="R747" s="22" t="str">
        <f>IF(T747&lt;&gt;"",COUNTIF($S$5:S747,S747)&amp;"-"&amp;S747,"")</f>
        <v/>
      </c>
      <c r="S747" s="22" t="str">
        <f t="shared" si="18"/>
        <v/>
      </c>
      <c r="T747" s="27"/>
      <c r="U747" s="27"/>
      <c r="V747" s="27"/>
    </row>
    <row r="748" spans="7:22" ht="15.75" customHeight="1" x14ac:dyDescent="0.25">
      <c r="G748"/>
      <c r="H748"/>
      <c r="J748" s="26" t="str">
        <f>IF(K748&lt;&gt;"",COUNTIF($K$5:K748,K748)&amp;"-"&amp;K748,"")</f>
        <v/>
      </c>
      <c r="K748" s="21"/>
      <c r="L748" s="21"/>
      <c r="M748" s="13" t="s">
        <v>385</v>
      </c>
      <c r="N748" s="26" t="str">
        <f>IF(O748&lt;&gt;"",COUNTIF($O$5:O748,O748)&amp;"-"&amp;O748,"")</f>
        <v/>
      </c>
      <c r="O748" s="27"/>
      <c r="P748" s="27"/>
      <c r="R748" s="22" t="str">
        <f>IF(T748&lt;&gt;"",COUNTIF($S$5:S748,S748)&amp;"-"&amp;S748,"")</f>
        <v/>
      </c>
      <c r="S748" s="22" t="str">
        <f t="shared" si="18"/>
        <v/>
      </c>
      <c r="T748" s="27"/>
      <c r="U748" s="27"/>
      <c r="V748" s="27"/>
    </row>
    <row r="749" spans="7:22" ht="15.75" customHeight="1" x14ac:dyDescent="0.25">
      <c r="G749"/>
      <c r="H749"/>
      <c r="J749" s="26" t="str">
        <f>IF(K749&lt;&gt;"",COUNTIF($K$5:K749,K749)&amp;"-"&amp;K749,"")</f>
        <v/>
      </c>
      <c r="K749" s="21"/>
      <c r="L749" s="21"/>
      <c r="M749" s="13" t="s">
        <v>385</v>
      </c>
      <c r="N749" s="26" t="str">
        <f>IF(O749&lt;&gt;"",COUNTIF($O$5:O749,O749)&amp;"-"&amp;O749,"")</f>
        <v/>
      </c>
      <c r="O749" s="27"/>
      <c r="P749" s="27"/>
      <c r="R749" s="22" t="str">
        <f>IF(T749&lt;&gt;"",COUNTIF($S$5:S749,S749)&amp;"-"&amp;S749,"")</f>
        <v/>
      </c>
      <c r="S749" s="22" t="str">
        <f t="shared" si="18"/>
        <v/>
      </c>
      <c r="T749" s="27"/>
      <c r="U749" s="27"/>
      <c r="V749" s="27"/>
    </row>
    <row r="750" spans="7:22" ht="15.75" customHeight="1" x14ac:dyDescent="0.25">
      <c r="G750"/>
      <c r="H750"/>
      <c r="J750" s="26" t="str">
        <f>IF(K750&lt;&gt;"",COUNTIF($K$5:K750,K750)&amp;"-"&amp;K750,"")</f>
        <v/>
      </c>
      <c r="K750" s="21"/>
      <c r="L750" s="21"/>
      <c r="M750" s="13" t="s">
        <v>385</v>
      </c>
      <c r="N750" s="26" t="str">
        <f>IF(O750&lt;&gt;"",COUNTIF($O$5:O750,O750)&amp;"-"&amp;O750,"")</f>
        <v/>
      </c>
      <c r="O750" s="27"/>
      <c r="P750" s="27"/>
      <c r="R750" s="22" t="str">
        <f>IF(T750&lt;&gt;"",COUNTIF($S$5:S750,S750)&amp;"-"&amp;S750,"")</f>
        <v/>
      </c>
      <c r="S750" s="22" t="str">
        <f t="shared" si="18"/>
        <v/>
      </c>
      <c r="T750" s="27"/>
      <c r="U750" s="27"/>
      <c r="V750" s="27"/>
    </row>
    <row r="751" spans="7:22" ht="15.75" customHeight="1" x14ac:dyDescent="0.25">
      <c r="G751"/>
      <c r="H751"/>
      <c r="J751" s="26" t="str">
        <f>IF(K751&lt;&gt;"",COUNTIF($K$5:K751,K751)&amp;"-"&amp;K751,"")</f>
        <v/>
      </c>
      <c r="K751" s="21"/>
      <c r="L751" s="21"/>
      <c r="M751" s="13" t="s">
        <v>385</v>
      </c>
      <c r="N751" s="26" t="str">
        <f>IF(O751&lt;&gt;"",COUNTIF($O$5:O751,O751)&amp;"-"&amp;O751,"")</f>
        <v/>
      </c>
      <c r="O751" s="27"/>
      <c r="P751" s="27"/>
      <c r="R751" s="22" t="str">
        <f>IF(T751&lt;&gt;"",COUNTIF($S$5:S751,S751)&amp;"-"&amp;S751,"")</f>
        <v/>
      </c>
      <c r="S751" s="22" t="str">
        <f t="shared" si="18"/>
        <v/>
      </c>
      <c r="T751" s="27"/>
      <c r="U751" s="27"/>
      <c r="V751" s="27"/>
    </row>
    <row r="752" spans="7:22" ht="15.75" customHeight="1" x14ac:dyDescent="0.25">
      <c r="G752"/>
      <c r="H752"/>
      <c r="J752" s="26" t="str">
        <f>IF(K752&lt;&gt;"",COUNTIF($K$5:K752,K752)&amp;"-"&amp;K752,"")</f>
        <v/>
      </c>
      <c r="K752" s="21"/>
      <c r="L752" s="21"/>
      <c r="M752" s="13" t="s">
        <v>385</v>
      </c>
      <c r="N752" s="26" t="str">
        <f>IF(O752&lt;&gt;"",COUNTIF($O$5:O752,O752)&amp;"-"&amp;O752,"")</f>
        <v/>
      </c>
      <c r="O752" s="27"/>
      <c r="P752" s="27"/>
      <c r="R752" s="22" t="str">
        <f>IF(T752&lt;&gt;"",COUNTIF($S$5:S752,S752)&amp;"-"&amp;S752,"")</f>
        <v/>
      </c>
      <c r="S752" s="22" t="str">
        <f t="shared" si="18"/>
        <v/>
      </c>
      <c r="T752" s="27"/>
      <c r="U752" s="27"/>
      <c r="V752" s="27"/>
    </row>
    <row r="753" spans="7:22" ht="15.75" customHeight="1" x14ac:dyDescent="0.25">
      <c r="G753"/>
      <c r="H753"/>
      <c r="J753" s="26" t="str">
        <f>IF(K753&lt;&gt;"",COUNTIF($K$5:K753,K753)&amp;"-"&amp;K753,"")</f>
        <v/>
      </c>
      <c r="K753" s="21"/>
      <c r="L753" s="21"/>
      <c r="M753" s="13" t="s">
        <v>385</v>
      </c>
      <c r="N753" s="26" t="str">
        <f>IF(O753&lt;&gt;"",COUNTIF($O$5:O753,O753)&amp;"-"&amp;O753,"")</f>
        <v/>
      </c>
      <c r="O753" s="27"/>
      <c r="P753" s="27"/>
      <c r="R753" s="22" t="str">
        <f>IF(T753&lt;&gt;"",COUNTIF($S$5:S753,S753)&amp;"-"&amp;S753,"")</f>
        <v/>
      </c>
      <c r="S753" s="22" t="str">
        <f t="shared" si="18"/>
        <v/>
      </c>
      <c r="T753" s="27"/>
      <c r="U753" s="27"/>
      <c r="V753" s="27"/>
    </row>
    <row r="754" spans="7:22" ht="15.75" customHeight="1" x14ac:dyDescent="0.25">
      <c r="G754"/>
      <c r="H754"/>
      <c r="J754" s="26" t="str">
        <f>IF(K754&lt;&gt;"",COUNTIF($K$5:K754,K754)&amp;"-"&amp;K754,"")</f>
        <v/>
      </c>
      <c r="K754" s="21"/>
      <c r="L754" s="21"/>
      <c r="M754" s="13" t="s">
        <v>385</v>
      </c>
      <c r="N754" s="26" t="str">
        <f>IF(O754&lt;&gt;"",COUNTIF($O$5:O754,O754)&amp;"-"&amp;O754,"")</f>
        <v/>
      </c>
      <c r="O754" s="27"/>
      <c r="P754" s="27"/>
      <c r="R754" s="22" t="str">
        <f>IF(T754&lt;&gt;"",COUNTIF($S$5:S754,S754)&amp;"-"&amp;S754,"")</f>
        <v/>
      </c>
      <c r="S754" s="22" t="str">
        <f t="shared" si="18"/>
        <v/>
      </c>
      <c r="T754" s="27"/>
      <c r="U754" s="27"/>
      <c r="V754" s="27"/>
    </row>
    <row r="755" spans="7:22" ht="15.75" customHeight="1" x14ac:dyDescent="0.25">
      <c r="G755"/>
      <c r="H755"/>
      <c r="J755" s="26" t="str">
        <f>IF(K755&lt;&gt;"",COUNTIF($K$5:K755,K755)&amp;"-"&amp;K755,"")</f>
        <v/>
      </c>
      <c r="K755" s="21"/>
      <c r="L755" s="21"/>
      <c r="M755" s="13" t="s">
        <v>385</v>
      </c>
      <c r="N755" s="26" t="str">
        <f>IF(O755&lt;&gt;"",COUNTIF($O$5:O755,O755)&amp;"-"&amp;O755,"")</f>
        <v/>
      </c>
      <c r="O755" s="27"/>
      <c r="P755" s="27"/>
      <c r="R755" s="22" t="str">
        <f>IF(T755&lt;&gt;"",COUNTIF($S$5:S755,S755)&amp;"-"&amp;S755,"")</f>
        <v/>
      </c>
      <c r="S755" s="22" t="str">
        <f t="shared" si="18"/>
        <v/>
      </c>
      <c r="T755" s="27"/>
      <c r="U755" s="27"/>
      <c r="V755" s="27"/>
    </row>
    <row r="756" spans="7:22" ht="15.75" customHeight="1" x14ac:dyDescent="0.25">
      <c r="G756"/>
      <c r="H756"/>
      <c r="J756" s="26" t="str">
        <f>IF(K756&lt;&gt;"",COUNTIF($K$5:K756,K756)&amp;"-"&amp;K756,"")</f>
        <v/>
      </c>
      <c r="K756" s="21"/>
      <c r="L756" s="21"/>
      <c r="M756" s="13" t="s">
        <v>385</v>
      </c>
      <c r="N756" s="26" t="str">
        <f>IF(O756&lt;&gt;"",COUNTIF($O$5:O756,O756)&amp;"-"&amp;O756,"")</f>
        <v/>
      </c>
      <c r="O756" s="27"/>
      <c r="P756" s="27"/>
      <c r="R756" s="22" t="str">
        <f>IF(T756&lt;&gt;"",COUNTIF($S$5:S756,S756)&amp;"-"&amp;S756,"")</f>
        <v/>
      </c>
      <c r="S756" s="22" t="str">
        <f t="shared" si="18"/>
        <v/>
      </c>
      <c r="T756" s="27"/>
      <c r="U756" s="27"/>
      <c r="V756" s="27"/>
    </row>
    <row r="757" spans="7:22" ht="15.75" customHeight="1" x14ac:dyDescent="0.25">
      <c r="G757"/>
      <c r="H757"/>
      <c r="J757" s="26" t="str">
        <f>IF(K757&lt;&gt;"",COUNTIF($K$5:K757,K757)&amp;"-"&amp;K757,"")</f>
        <v/>
      </c>
      <c r="K757" s="21"/>
      <c r="L757" s="21"/>
      <c r="M757" s="13" t="s">
        <v>385</v>
      </c>
      <c r="N757" s="26" t="str">
        <f>IF(O757&lt;&gt;"",COUNTIF($O$5:O757,O757)&amp;"-"&amp;O757,"")</f>
        <v/>
      </c>
      <c r="O757" s="27"/>
      <c r="P757" s="27"/>
      <c r="R757" s="22" t="str">
        <f>IF(T757&lt;&gt;"",COUNTIF($S$5:S757,S757)&amp;"-"&amp;S757,"")</f>
        <v/>
      </c>
      <c r="S757" s="22" t="str">
        <f t="shared" si="18"/>
        <v/>
      </c>
      <c r="T757" s="27"/>
      <c r="U757" s="27"/>
      <c r="V757" s="27"/>
    </row>
    <row r="758" spans="7:22" ht="15.75" customHeight="1" x14ac:dyDescent="0.25">
      <c r="G758"/>
      <c r="H758"/>
      <c r="J758" s="26" t="str">
        <f>IF(K758&lt;&gt;"",COUNTIF($K$5:K758,K758)&amp;"-"&amp;K758,"")</f>
        <v/>
      </c>
      <c r="K758" s="21"/>
      <c r="L758" s="21"/>
      <c r="M758" s="13" t="s">
        <v>385</v>
      </c>
      <c r="N758" s="26" t="str">
        <f>IF(O758&lt;&gt;"",COUNTIF($O$5:O758,O758)&amp;"-"&amp;O758,"")</f>
        <v/>
      </c>
      <c r="O758" s="27"/>
      <c r="P758" s="27"/>
      <c r="R758" s="22" t="str">
        <f>IF(T758&lt;&gt;"",COUNTIF($S$5:S758,S758)&amp;"-"&amp;S758,"")</f>
        <v/>
      </c>
      <c r="S758" s="22" t="str">
        <f t="shared" si="18"/>
        <v/>
      </c>
      <c r="T758" s="27"/>
      <c r="U758" s="27"/>
      <c r="V758" s="27"/>
    </row>
    <row r="759" spans="7:22" ht="15.75" customHeight="1" x14ac:dyDescent="0.25">
      <c r="G759"/>
      <c r="H759"/>
      <c r="J759" s="26" t="str">
        <f>IF(K759&lt;&gt;"",COUNTIF($K$5:K759,K759)&amp;"-"&amp;K759,"")</f>
        <v/>
      </c>
      <c r="K759" s="21"/>
      <c r="L759" s="21"/>
      <c r="M759" s="13" t="s">
        <v>385</v>
      </c>
      <c r="N759" s="26" t="str">
        <f>IF(O759&lt;&gt;"",COUNTIF($O$5:O759,O759)&amp;"-"&amp;O759,"")</f>
        <v/>
      </c>
      <c r="O759" s="27"/>
      <c r="P759" s="27"/>
      <c r="R759" s="22" t="str">
        <f>IF(T759&lt;&gt;"",COUNTIF($S$5:S759,S759)&amp;"-"&amp;S759,"")</f>
        <v/>
      </c>
      <c r="S759" s="22" t="str">
        <f t="shared" si="18"/>
        <v/>
      </c>
      <c r="T759" s="27"/>
      <c r="U759" s="27"/>
      <c r="V759" s="27"/>
    </row>
    <row r="760" spans="7:22" ht="15.75" customHeight="1" x14ac:dyDescent="0.25">
      <c r="G760"/>
      <c r="H760"/>
      <c r="J760" s="26" t="str">
        <f>IF(K760&lt;&gt;"",COUNTIF($K$5:K760,K760)&amp;"-"&amp;K760,"")</f>
        <v/>
      </c>
      <c r="K760" s="21"/>
      <c r="L760" s="21"/>
      <c r="M760" s="13" t="s">
        <v>385</v>
      </c>
      <c r="N760" s="26" t="str">
        <f>IF(O760&lt;&gt;"",COUNTIF($O$5:O760,O760)&amp;"-"&amp;O760,"")</f>
        <v/>
      </c>
      <c r="O760" s="27"/>
      <c r="P760" s="27"/>
      <c r="R760" s="22" t="str">
        <f>IF(T760&lt;&gt;"",COUNTIF($S$5:S760,S760)&amp;"-"&amp;S760,"")</f>
        <v/>
      </c>
      <c r="S760" s="22" t="str">
        <f t="shared" si="18"/>
        <v/>
      </c>
      <c r="T760" s="27"/>
      <c r="U760" s="27"/>
      <c r="V760" s="27"/>
    </row>
    <row r="761" spans="7:22" ht="15.75" customHeight="1" x14ac:dyDescent="0.25">
      <c r="G761"/>
      <c r="H761"/>
      <c r="J761" s="26" t="str">
        <f>IF(K761&lt;&gt;"",COUNTIF($K$5:K761,K761)&amp;"-"&amp;K761,"")</f>
        <v/>
      </c>
      <c r="K761" s="21"/>
      <c r="L761" s="21"/>
      <c r="M761" s="13" t="s">
        <v>385</v>
      </c>
      <c r="N761" s="26" t="str">
        <f>IF(O761&lt;&gt;"",COUNTIF($O$5:O761,O761)&amp;"-"&amp;O761,"")</f>
        <v/>
      </c>
      <c r="O761" s="27"/>
      <c r="P761" s="27"/>
      <c r="R761" s="22" t="str">
        <f>IF(T761&lt;&gt;"",COUNTIF($S$5:S761,S761)&amp;"-"&amp;S761,"")</f>
        <v/>
      </c>
      <c r="S761" s="22" t="str">
        <f t="shared" si="18"/>
        <v/>
      </c>
      <c r="T761" s="27"/>
      <c r="U761" s="27"/>
      <c r="V761" s="27"/>
    </row>
    <row r="762" spans="7:22" ht="15.75" customHeight="1" x14ac:dyDescent="0.25">
      <c r="G762"/>
      <c r="H762"/>
      <c r="J762" s="26" t="str">
        <f>IF(K762&lt;&gt;"",COUNTIF($K$5:K762,K762)&amp;"-"&amp;K762,"")</f>
        <v/>
      </c>
      <c r="K762" s="21"/>
      <c r="L762" s="21"/>
      <c r="M762" s="13" t="s">
        <v>385</v>
      </c>
      <c r="N762" s="26" t="str">
        <f>IF(O762&lt;&gt;"",COUNTIF($O$5:O762,O762)&amp;"-"&amp;O762,"")</f>
        <v/>
      </c>
      <c r="O762" s="27"/>
      <c r="P762" s="27"/>
      <c r="R762" s="22" t="str">
        <f>IF(T762&lt;&gt;"",COUNTIF($S$5:S762,S762)&amp;"-"&amp;S762,"")</f>
        <v/>
      </c>
      <c r="S762" s="22" t="str">
        <f t="shared" si="18"/>
        <v/>
      </c>
      <c r="T762" s="27"/>
      <c r="U762" s="27"/>
      <c r="V762" s="27"/>
    </row>
    <row r="763" spans="7:22" ht="15.75" customHeight="1" x14ac:dyDescent="0.25">
      <c r="G763"/>
      <c r="H763"/>
      <c r="J763" s="26" t="str">
        <f>IF(K763&lt;&gt;"",COUNTIF($K$5:K763,K763)&amp;"-"&amp;K763,"")</f>
        <v/>
      </c>
      <c r="K763" s="21"/>
      <c r="L763" s="21"/>
      <c r="M763" s="13" t="s">
        <v>385</v>
      </c>
      <c r="N763" s="26" t="str">
        <f>IF(O763&lt;&gt;"",COUNTIF($O$5:O763,O763)&amp;"-"&amp;O763,"")</f>
        <v/>
      </c>
      <c r="O763" s="27"/>
      <c r="P763" s="27"/>
      <c r="R763" s="22" t="str">
        <f>IF(T763&lt;&gt;"",COUNTIF($S$5:S763,S763)&amp;"-"&amp;S763,"")</f>
        <v/>
      </c>
      <c r="S763" s="22" t="str">
        <f t="shared" si="18"/>
        <v/>
      </c>
      <c r="T763" s="27"/>
      <c r="U763" s="27"/>
      <c r="V763" s="27"/>
    </row>
    <row r="764" spans="7:22" ht="15.75" customHeight="1" x14ac:dyDescent="0.25">
      <c r="G764"/>
      <c r="H764"/>
      <c r="J764" s="26" t="str">
        <f>IF(K764&lt;&gt;"",COUNTIF($K$5:K764,K764)&amp;"-"&amp;K764,"")</f>
        <v/>
      </c>
      <c r="K764" s="21"/>
      <c r="L764" s="21"/>
      <c r="M764" s="13" t="s">
        <v>385</v>
      </c>
      <c r="N764" s="26" t="str">
        <f>IF(O764&lt;&gt;"",COUNTIF($O$5:O764,O764)&amp;"-"&amp;O764,"")</f>
        <v/>
      </c>
      <c r="O764" s="27"/>
      <c r="P764" s="27"/>
      <c r="R764" s="22" t="str">
        <f>IF(T764&lt;&gt;"",COUNTIF($S$5:S764,S764)&amp;"-"&amp;S764,"")</f>
        <v/>
      </c>
      <c r="S764" s="22" t="str">
        <f t="shared" si="18"/>
        <v/>
      </c>
      <c r="T764" s="27"/>
      <c r="U764" s="27"/>
      <c r="V764" s="27"/>
    </row>
    <row r="765" spans="7:22" ht="15.75" customHeight="1" x14ac:dyDescent="0.25">
      <c r="G765"/>
      <c r="H765"/>
      <c r="J765" s="26" t="str">
        <f>IF(K765&lt;&gt;"",COUNTIF($K$5:K765,K765)&amp;"-"&amp;K765,"")</f>
        <v/>
      </c>
      <c r="K765" s="21"/>
      <c r="L765" s="21"/>
      <c r="M765" s="13" t="s">
        <v>385</v>
      </c>
      <c r="N765" s="26" t="str">
        <f>IF(O765&lt;&gt;"",COUNTIF($O$5:O765,O765)&amp;"-"&amp;O765,"")</f>
        <v/>
      </c>
      <c r="O765" s="27"/>
      <c r="P765" s="27"/>
      <c r="R765" s="22" t="str">
        <f>IF(T765&lt;&gt;"",COUNTIF($S$5:S765,S765)&amp;"-"&amp;S765,"")</f>
        <v/>
      </c>
      <c r="S765" s="22" t="str">
        <f t="shared" si="18"/>
        <v/>
      </c>
      <c r="T765" s="27"/>
      <c r="U765" s="27"/>
      <c r="V765" s="27"/>
    </row>
    <row r="766" spans="7:22" ht="15.75" customHeight="1" x14ac:dyDescent="0.25">
      <c r="G766"/>
      <c r="H766"/>
      <c r="J766" s="26" t="str">
        <f>IF(K766&lt;&gt;"",COUNTIF($K$5:K766,K766)&amp;"-"&amp;K766,"")</f>
        <v/>
      </c>
      <c r="K766" s="21"/>
      <c r="L766" s="21"/>
      <c r="M766" s="13" t="s">
        <v>385</v>
      </c>
      <c r="N766" s="26" t="str">
        <f>IF(O766&lt;&gt;"",COUNTIF($O$5:O766,O766)&amp;"-"&amp;O766,"")</f>
        <v/>
      </c>
      <c r="O766" s="27"/>
      <c r="P766" s="27"/>
      <c r="R766" s="22" t="str">
        <f>IF(T766&lt;&gt;"",COUNTIF($S$5:S766,S766)&amp;"-"&amp;S766,"")</f>
        <v/>
      </c>
      <c r="S766" s="22" t="str">
        <f t="shared" si="18"/>
        <v/>
      </c>
      <c r="T766" s="27"/>
      <c r="U766" s="27"/>
      <c r="V766" s="27"/>
    </row>
    <row r="767" spans="7:22" ht="15.75" customHeight="1" x14ac:dyDescent="0.25">
      <c r="G767"/>
      <c r="H767"/>
      <c r="J767" s="26" t="str">
        <f>IF(K767&lt;&gt;"",COUNTIF($K$5:K767,K767)&amp;"-"&amp;K767,"")</f>
        <v/>
      </c>
      <c r="K767" s="21"/>
      <c r="L767" s="21"/>
      <c r="M767" s="13" t="s">
        <v>385</v>
      </c>
      <c r="N767" s="26" t="str">
        <f>IF(O767&lt;&gt;"",COUNTIF($O$5:O767,O767)&amp;"-"&amp;O767,"")</f>
        <v/>
      </c>
      <c r="O767" s="27"/>
      <c r="P767" s="27"/>
      <c r="R767" s="22" t="str">
        <f>IF(T767&lt;&gt;"",COUNTIF($S$5:S767,S767)&amp;"-"&amp;S767,"")</f>
        <v/>
      </c>
      <c r="S767" s="22" t="str">
        <f t="shared" si="18"/>
        <v/>
      </c>
      <c r="T767" s="27"/>
      <c r="U767" s="27"/>
      <c r="V767" s="27"/>
    </row>
    <row r="768" spans="7:22" ht="15.75" customHeight="1" x14ac:dyDescent="0.25">
      <c r="G768"/>
      <c r="H768"/>
      <c r="J768" s="26" t="str">
        <f>IF(K768&lt;&gt;"",COUNTIF($K$5:K768,K768)&amp;"-"&amp;K768,"")</f>
        <v/>
      </c>
      <c r="K768" s="21"/>
      <c r="L768" s="21"/>
      <c r="M768" s="13" t="s">
        <v>385</v>
      </c>
      <c r="N768" s="26" t="str">
        <f>IF(O768&lt;&gt;"",COUNTIF($O$5:O768,O768)&amp;"-"&amp;O768,"")</f>
        <v/>
      </c>
      <c r="O768" s="27"/>
      <c r="P768" s="27"/>
      <c r="R768" s="22" t="str">
        <f>IF(T768&lt;&gt;"",COUNTIF($S$5:S768,S768)&amp;"-"&amp;S768,"")</f>
        <v/>
      </c>
      <c r="S768" s="22" t="str">
        <f t="shared" si="18"/>
        <v/>
      </c>
      <c r="T768" s="27"/>
      <c r="U768" s="27"/>
      <c r="V768" s="27"/>
    </row>
    <row r="769" spans="7:22" ht="15.75" customHeight="1" x14ac:dyDescent="0.25">
      <c r="G769"/>
      <c r="H769"/>
      <c r="J769" s="26" t="str">
        <f>IF(K769&lt;&gt;"",COUNTIF($K$5:K769,K769)&amp;"-"&amp;K769,"")</f>
        <v/>
      </c>
      <c r="K769" s="21"/>
      <c r="L769" s="21"/>
      <c r="M769" s="13" t="s">
        <v>385</v>
      </c>
      <c r="N769" s="26" t="str">
        <f>IF(O769&lt;&gt;"",COUNTIF($O$5:O769,O769)&amp;"-"&amp;O769,"")</f>
        <v/>
      </c>
      <c r="O769" s="27"/>
      <c r="P769" s="27"/>
      <c r="R769" s="22" t="str">
        <f>IF(T769&lt;&gt;"",COUNTIF($S$5:S769,S769)&amp;"-"&amp;S769,"")</f>
        <v/>
      </c>
      <c r="S769" s="22" t="str">
        <f t="shared" si="18"/>
        <v/>
      </c>
      <c r="T769" s="27"/>
      <c r="U769" s="27"/>
      <c r="V769" s="27"/>
    </row>
    <row r="770" spans="7:22" ht="15.75" customHeight="1" x14ac:dyDescent="0.25">
      <c r="G770"/>
      <c r="H770"/>
      <c r="J770" s="26" t="str">
        <f>IF(K770&lt;&gt;"",COUNTIF($K$5:K770,K770)&amp;"-"&amp;K770,"")</f>
        <v/>
      </c>
      <c r="K770" s="21"/>
      <c r="L770" s="21"/>
      <c r="M770" s="13" t="s">
        <v>385</v>
      </c>
      <c r="N770" s="26" t="str">
        <f>IF(O770&lt;&gt;"",COUNTIF($O$5:O770,O770)&amp;"-"&amp;O770,"")</f>
        <v/>
      </c>
      <c r="O770" s="27"/>
      <c r="P770" s="27"/>
      <c r="R770" s="22" t="str">
        <f>IF(T770&lt;&gt;"",COUNTIF($S$5:S770,S770)&amp;"-"&amp;S770,"")</f>
        <v/>
      </c>
      <c r="S770" s="22" t="str">
        <f t="shared" si="18"/>
        <v/>
      </c>
      <c r="T770" s="27"/>
      <c r="U770" s="27"/>
      <c r="V770" s="27"/>
    </row>
    <row r="771" spans="7:22" ht="15.75" customHeight="1" x14ac:dyDescent="0.25">
      <c r="G771"/>
      <c r="H771"/>
      <c r="J771" s="26" t="str">
        <f>IF(K771&lt;&gt;"",COUNTIF($K$5:K771,K771)&amp;"-"&amp;K771,"")</f>
        <v/>
      </c>
      <c r="K771" s="21"/>
      <c r="L771" s="21"/>
      <c r="M771" s="13" t="s">
        <v>385</v>
      </c>
      <c r="N771" s="26" t="str">
        <f>IF(O771&lt;&gt;"",COUNTIF($O$5:O771,O771)&amp;"-"&amp;O771,"")</f>
        <v/>
      </c>
      <c r="O771" s="27"/>
      <c r="P771" s="27"/>
      <c r="R771" s="22" t="str">
        <f>IF(T771&lt;&gt;"",COUNTIF($S$5:S771,S771)&amp;"-"&amp;S771,"")</f>
        <v/>
      </c>
      <c r="S771" s="22" t="str">
        <f t="shared" si="18"/>
        <v/>
      </c>
      <c r="T771" s="27"/>
      <c r="U771" s="27"/>
      <c r="V771" s="27"/>
    </row>
    <row r="772" spans="7:22" ht="15.75" customHeight="1" x14ac:dyDescent="0.25">
      <c r="G772"/>
      <c r="H772"/>
      <c r="J772" s="26" t="str">
        <f>IF(K772&lt;&gt;"",COUNTIF($K$5:K772,K772)&amp;"-"&amp;K772,"")</f>
        <v/>
      </c>
      <c r="K772" s="21"/>
      <c r="L772" s="21"/>
      <c r="M772" s="13" t="s">
        <v>385</v>
      </c>
      <c r="N772" s="26" t="str">
        <f>IF(O772&lt;&gt;"",COUNTIF($O$5:O772,O772)&amp;"-"&amp;O772,"")</f>
        <v/>
      </c>
      <c r="O772" s="27"/>
      <c r="P772" s="27"/>
      <c r="R772" s="22" t="str">
        <f>IF(T772&lt;&gt;"",COUNTIF($S$5:S772,S772)&amp;"-"&amp;S772,"")</f>
        <v/>
      </c>
      <c r="S772" s="22" t="str">
        <f t="shared" si="18"/>
        <v/>
      </c>
      <c r="T772" s="27"/>
      <c r="U772" s="27"/>
      <c r="V772" s="27"/>
    </row>
    <row r="773" spans="7:22" ht="15.75" customHeight="1" x14ac:dyDescent="0.25">
      <c r="G773"/>
      <c r="H773"/>
      <c r="J773" s="26" t="str">
        <f>IF(K773&lt;&gt;"",COUNTIF($K$5:K773,K773)&amp;"-"&amp;K773,"")</f>
        <v/>
      </c>
      <c r="K773" s="21"/>
      <c r="L773" s="21"/>
      <c r="M773" s="13" t="s">
        <v>385</v>
      </c>
      <c r="N773" s="26" t="str">
        <f>IF(O773&lt;&gt;"",COUNTIF($O$5:O773,O773)&amp;"-"&amp;O773,"")</f>
        <v/>
      </c>
      <c r="O773" s="27"/>
      <c r="P773" s="27"/>
      <c r="R773" s="22" t="str">
        <f>IF(T773&lt;&gt;"",COUNTIF($S$5:S773,S773)&amp;"-"&amp;S773,"")</f>
        <v/>
      </c>
      <c r="S773" s="22" t="str">
        <f t="shared" si="18"/>
        <v/>
      </c>
      <c r="T773" s="27"/>
      <c r="U773" s="27"/>
      <c r="V773" s="27"/>
    </row>
    <row r="774" spans="7:22" ht="15.75" customHeight="1" x14ac:dyDescent="0.25">
      <c r="G774"/>
      <c r="H774"/>
      <c r="J774" s="26" t="str">
        <f>IF(K774&lt;&gt;"",COUNTIF($K$5:K774,K774)&amp;"-"&amp;K774,"")</f>
        <v/>
      </c>
      <c r="K774" s="21"/>
      <c r="L774" s="21"/>
      <c r="M774" s="13" t="s">
        <v>385</v>
      </c>
      <c r="N774" s="26" t="str">
        <f>IF(O774&lt;&gt;"",COUNTIF($O$5:O774,O774)&amp;"-"&amp;O774,"")</f>
        <v/>
      </c>
      <c r="O774" s="27"/>
      <c r="P774" s="27"/>
      <c r="R774" s="22" t="str">
        <f>IF(T774&lt;&gt;"",COUNTIF($S$5:S774,S774)&amp;"-"&amp;S774,"")</f>
        <v/>
      </c>
      <c r="S774" s="22" t="str">
        <f t="shared" ref="S774:S837" si="19">T774&amp;U774</f>
        <v/>
      </c>
      <c r="T774" s="27"/>
      <c r="U774" s="27"/>
      <c r="V774" s="27"/>
    </row>
    <row r="775" spans="7:22" ht="15.75" customHeight="1" x14ac:dyDescent="0.25">
      <c r="G775"/>
      <c r="H775"/>
      <c r="J775" s="26" t="str">
        <f>IF(K775&lt;&gt;"",COUNTIF($K$5:K775,K775)&amp;"-"&amp;K775,"")</f>
        <v/>
      </c>
      <c r="K775" s="21"/>
      <c r="L775" s="21"/>
      <c r="M775" s="13" t="s">
        <v>385</v>
      </c>
      <c r="N775" s="26" t="str">
        <f>IF(O775&lt;&gt;"",COUNTIF($O$5:O775,O775)&amp;"-"&amp;O775,"")</f>
        <v/>
      </c>
      <c r="O775" s="27"/>
      <c r="P775" s="27"/>
      <c r="R775" s="22" t="str">
        <f>IF(T775&lt;&gt;"",COUNTIF($S$5:S775,S775)&amp;"-"&amp;S775,"")</f>
        <v/>
      </c>
      <c r="S775" s="22" t="str">
        <f t="shared" si="19"/>
        <v/>
      </c>
      <c r="T775" s="27"/>
      <c r="U775" s="27"/>
      <c r="V775" s="27"/>
    </row>
    <row r="776" spans="7:22" ht="15.75" customHeight="1" x14ac:dyDescent="0.25">
      <c r="G776"/>
      <c r="H776"/>
      <c r="J776" s="26" t="str">
        <f>IF(K776&lt;&gt;"",COUNTIF($K$5:K776,K776)&amp;"-"&amp;K776,"")</f>
        <v/>
      </c>
      <c r="K776" s="21"/>
      <c r="L776" s="21"/>
      <c r="M776" s="13" t="s">
        <v>385</v>
      </c>
      <c r="N776" s="26" t="str">
        <f>IF(O776&lt;&gt;"",COUNTIF($O$5:O776,O776)&amp;"-"&amp;O776,"")</f>
        <v/>
      </c>
      <c r="O776" s="27"/>
      <c r="P776" s="27"/>
      <c r="R776" s="22" t="str">
        <f>IF(T776&lt;&gt;"",COUNTIF($S$5:S776,S776)&amp;"-"&amp;S776,"")</f>
        <v/>
      </c>
      <c r="S776" s="22" t="str">
        <f t="shared" si="19"/>
        <v/>
      </c>
      <c r="T776" s="27"/>
      <c r="U776" s="27"/>
      <c r="V776" s="27"/>
    </row>
    <row r="777" spans="7:22" ht="15.75" customHeight="1" x14ac:dyDescent="0.25">
      <c r="G777"/>
      <c r="H777"/>
      <c r="J777" s="26" t="str">
        <f>IF(K777&lt;&gt;"",COUNTIF($K$5:K777,K777)&amp;"-"&amp;K777,"")</f>
        <v/>
      </c>
      <c r="K777" s="21"/>
      <c r="L777" s="21"/>
      <c r="M777" s="13" t="s">
        <v>385</v>
      </c>
      <c r="N777" s="26" t="str">
        <f>IF(O777&lt;&gt;"",COUNTIF($O$5:O777,O777)&amp;"-"&amp;O777,"")</f>
        <v/>
      </c>
      <c r="O777" s="27"/>
      <c r="P777" s="27"/>
      <c r="R777" s="22" t="str">
        <f>IF(T777&lt;&gt;"",COUNTIF($S$5:S777,S777)&amp;"-"&amp;S777,"")</f>
        <v/>
      </c>
      <c r="S777" s="22" t="str">
        <f t="shared" si="19"/>
        <v/>
      </c>
      <c r="T777" s="27"/>
      <c r="U777" s="27"/>
      <c r="V777" s="27"/>
    </row>
    <row r="778" spans="7:22" ht="15.75" customHeight="1" x14ac:dyDescent="0.25">
      <c r="G778"/>
      <c r="H778"/>
      <c r="J778" s="26" t="str">
        <f>IF(K778&lt;&gt;"",COUNTIF($K$5:K778,K778)&amp;"-"&amp;K778,"")</f>
        <v/>
      </c>
      <c r="K778" s="21"/>
      <c r="L778" s="21"/>
      <c r="M778" s="13" t="s">
        <v>385</v>
      </c>
      <c r="N778" s="26" t="str">
        <f>IF(O778&lt;&gt;"",COUNTIF($O$5:O778,O778)&amp;"-"&amp;O778,"")</f>
        <v/>
      </c>
      <c r="O778" s="27"/>
      <c r="P778" s="27"/>
      <c r="R778" s="22" t="str">
        <f>IF(T778&lt;&gt;"",COUNTIF($S$5:S778,S778)&amp;"-"&amp;S778,"")</f>
        <v/>
      </c>
      <c r="S778" s="22" t="str">
        <f t="shared" si="19"/>
        <v/>
      </c>
      <c r="T778" s="27"/>
      <c r="U778" s="27"/>
      <c r="V778" s="27"/>
    </row>
    <row r="779" spans="7:22" ht="15.75" customHeight="1" x14ac:dyDescent="0.25">
      <c r="G779"/>
      <c r="H779"/>
      <c r="J779" s="26" t="str">
        <f>IF(K779&lt;&gt;"",COUNTIF($K$5:K779,K779)&amp;"-"&amp;K779,"")</f>
        <v/>
      </c>
      <c r="K779" s="21"/>
      <c r="L779" s="21"/>
      <c r="M779" s="13" t="s">
        <v>385</v>
      </c>
      <c r="N779" s="26" t="str">
        <f>IF(O779&lt;&gt;"",COUNTIF($O$5:O779,O779)&amp;"-"&amp;O779,"")</f>
        <v/>
      </c>
      <c r="O779" s="27"/>
      <c r="P779" s="27"/>
      <c r="R779" s="22" t="str">
        <f>IF(T779&lt;&gt;"",COUNTIF($S$5:S779,S779)&amp;"-"&amp;S779,"")</f>
        <v/>
      </c>
      <c r="S779" s="22" t="str">
        <f t="shared" si="19"/>
        <v/>
      </c>
      <c r="T779" s="27"/>
      <c r="U779" s="27"/>
      <c r="V779" s="27"/>
    </row>
    <row r="780" spans="7:22" ht="15.75" customHeight="1" x14ac:dyDescent="0.25">
      <c r="G780"/>
      <c r="H780"/>
      <c r="J780" s="26" t="str">
        <f>IF(K780&lt;&gt;"",COUNTIF($K$5:K780,K780)&amp;"-"&amp;K780,"")</f>
        <v/>
      </c>
      <c r="K780" s="21"/>
      <c r="L780" s="21"/>
      <c r="M780" s="13" t="s">
        <v>385</v>
      </c>
      <c r="N780" s="26" t="str">
        <f>IF(O780&lt;&gt;"",COUNTIF($O$5:O780,O780)&amp;"-"&amp;O780,"")</f>
        <v/>
      </c>
      <c r="O780" s="27"/>
      <c r="P780" s="27"/>
      <c r="R780" s="22" t="str">
        <f>IF(T780&lt;&gt;"",COUNTIF($S$5:S780,S780)&amp;"-"&amp;S780,"")</f>
        <v/>
      </c>
      <c r="S780" s="22" t="str">
        <f t="shared" si="19"/>
        <v/>
      </c>
      <c r="T780" s="27"/>
      <c r="U780" s="27"/>
      <c r="V780" s="27"/>
    </row>
    <row r="781" spans="7:22" ht="15.75" customHeight="1" x14ac:dyDescent="0.25">
      <c r="G781"/>
      <c r="H781"/>
      <c r="J781" s="26" t="str">
        <f>IF(K781&lt;&gt;"",COUNTIF($K$5:K781,K781)&amp;"-"&amp;K781,"")</f>
        <v/>
      </c>
      <c r="K781" s="21"/>
      <c r="L781" s="21"/>
      <c r="M781" s="13" t="s">
        <v>385</v>
      </c>
      <c r="N781" s="26" t="str">
        <f>IF(O781&lt;&gt;"",COUNTIF($O$5:O781,O781)&amp;"-"&amp;O781,"")</f>
        <v/>
      </c>
      <c r="O781" s="27"/>
      <c r="P781" s="27"/>
      <c r="R781" s="22" t="str">
        <f>IF(T781&lt;&gt;"",COUNTIF($S$5:S781,S781)&amp;"-"&amp;S781,"")</f>
        <v/>
      </c>
      <c r="S781" s="22" t="str">
        <f t="shared" si="19"/>
        <v/>
      </c>
      <c r="T781" s="27"/>
      <c r="U781" s="27"/>
      <c r="V781" s="27"/>
    </row>
    <row r="782" spans="7:22" ht="15.75" customHeight="1" x14ac:dyDescent="0.25">
      <c r="G782"/>
      <c r="H782"/>
      <c r="J782" s="26" t="str">
        <f>IF(K782&lt;&gt;"",COUNTIF($K$5:K782,K782)&amp;"-"&amp;K782,"")</f>
        <v/>
      </c>
      <c r="K782" s="21"/>
      <c r="L782" s="21"/>
      <c r="M782" s="13" t="s">
        <v>385</v>
      </c>
      <c r="N782" s="26" t="str">
        <f>IF(O782&lt;&gt;"",COUNTIF($O$5:O782,O782)&amp;"-"&amp;O782,"")</f>
        <v/>
      </c>
      <c r="O782" s="27"/>
      <c r="P782" s="27"/>
      <c r="R782" s="22" t="str">
        <f>IF(T782&lt;&gt;"",COUNTIF($S$5:S782,S782)&amp;"-"&amp;S782,"")</f>
        <v/>
      </c>
      <c r="S782" s="22" t="str">
        <f t="shared" si="19"/>
        <v/>
      </c>
      <c r="T782" s="27"/>
      <c r="U782" s="27"/>
      <c r="V782" s="27"/>
    </row>
    <row r="783" spans="7:22" ht="15.75" customHeight="1" x14ac:dyDescent="0.25">
      <c r="G783"/>
      <c r="H783"/>
      <c r="J783" s="26" t="str">
        <f>IF(K783&lt;&gt;"",COUNTIF($K$5:K783,K783)&amp;"-"&amp;K783,"")</f>
        <v/>
      </c>
      <c r="K783" s="21"/>
      <c r="L783" s="21"/>
      <c r="M783" s="13" t="s">
        <v>385</v>
      </c>
      <c r="N783" s="26" t="str">
        <f>IF(O783&lt;&gt;"",COUNTIF($O$5:O783,O783)&amp;"-"&amp;O783,"")</f>
        <v/>
      </c>
      <c r="O783" s="27"/>
      <c r="P783" s="27"/>
      <c r="R783" s="22" t="str">
        <f>IF(T783&lt;&gt;"",COUNTIF($S$5:S783,S783)&amp;"-"&amp;S783,"")</f>
        <v/>
      </c>
      <c r="S783" s="22" t="str">
        <f t="shared" si="19"/>
        <v/>
      </c>
      <c r="T783" s="27"/>
      <c r="U783" s="27"/>
      <c r="V783" s="27"/>
    </row>
    <row r="784" spans="7:22" ht="15.75" customHeight="1" x14ac:dyDescent="0.25">
      <c r="G784"/>
      <c r="H784"/>
      <c r="J784" s="26" t="str">
        <f>IF(K784&lt;&gt;"",COUNTIF($K$5:K784,K784)&amp;"-"&amp;K784,"")</f>
        <v/>
      </c>
      <c r="K784" s="21"/>
      <c r="L784" s="21"/>
      <c r="M784" s="13" t="s">
        <v>385</v>
      </c>
      <c r="N784" s="26" t="str">
        <f>IF(O784&lt;&gt;"",COUNTIF($O$5:O784,O784)&amp;"-"&amp;O784,"")</f>
        <v/>
      </c>
      <c r="O784" s="27"/>
      <c r="P784" s="27"/>
      <c r="R784" s="22" t="str">
        <f>IF(T784&lt;&gt;"",COUNTIF($S$5:S784,S784)&amp;"-"&amp;S784,"")</f>
        <v/>
      </c>
      <c r="S784" s="22" t="str">
        <f t="shared" si="19"/>
        <v/>
      </c>
      <c r="T784" s="27"/>
      <c r="U784" s="27"/>
      <c r="V784" s="27"/>
    </row>
    <row r="785" spans="7:22" ht="15.75" customHeight="1" x14ac:dyDescent="0.25">
      <c r="G785"/>
      <c r="H785"/>
      <c r="J785" s="26" t="str">
        <f>IF(K785&lt;&gt;"",COUNTIF($K$5:K785,K785)&amp;"-"&amp;K785,"")</f>
        <v/>
      </c>
      <c r="K785" s="21"/>
      <c r="L785" s="21"/>
      <c r="M785" s="13" t="s">
        <v>385</v>
      </c>
      <c r="N785" s="26" t="str">
        <f>IF(O785&lt;&gt;"",COUNTIF($O$5:O785,O785)&amp;"-"&amp;O785,"")</f>
        <v/>
      </c>
      <c r="O785" s="27"/>
      <c r="P785" s="27"/>
      <c r="R785" s="22" t="str">
        <f>IF(T785&lt;&gt;"",COUNTIF($S$5:S785,S785)&amp;"-"&amp;S785,"")</f>
        <v/>
      </c>
      <c r="S785" s="22" t="str">
        <f t="shared" si="19"/>
        <v/>
      </c>
      <c r="T785" s="27"/>
      <c r="U785" s="27"/>
      <c r="V785" s="27"/>
    </row>
    <row r="786" spans="7:22" ht="15.75" customHeight="1" x14ac:dyDescent="0.25">
      <c r="G786"/>
      <c r="H786"/>
      <c r="J786" s="26" t="str">
        <f>IF(K786&lt;&gt;"",COUNTIF($K$5:K786,K786)&amp;"-"&amp;K786,"")</f>
        <v/>
      </c>
      <c r="K786" s="21"/>
      <c r="L786" s="21"/>
      <c r="M786" s="13" t="s">
        <v>385</v>
      </c>
      <c r="N786" s="26" t="str">
        <f>IF(O786&lt;&gt;"",COUNTIF($O$5:O786,O786)&amp;"-"&amp;O786,"")</f>
        <v/>
      </c>
      <c r="O786" s="27"/>
      <c r="P786" s="27"/>
      <c r="R786" s="22" t="str">
        <f>IF(T786&lt;&gt;"",COUNTIF($S$5:S786,S786)&amp;"-"&amp;S786,"")</f>
        <v/>
      </c>
      <c r="S786" s="22" t="str">
        <f t="shared" si="19"/>
        <v/>
      </c>
      <c r="T786" s="27"/>
      <c r="U786" s="27"/>
      <c r="V786" s="27"/>
    </row>
    <row r="787" spans="7:22" ht="15.75" customHeight="1" x14ac:dyDescent="0.25">
      <c r="G787"/>
      <c r="H787"/>
      <c r="J787" s="26" t="str">
        <f>IF(K787&lt;&gt;"",COUNTIF($K$5:K787,K787)&amp;"-"&amp;K787,"")</f>
        <v/>
      </c>
      <c r="K787" s="21"/>
      <c r="L787" s="21"/>
      <c r="M787" s="13" t="s">
        <v>385</v>
      </c>
      <c r="N787" s="26" t="str">
        <f>IF(O787&lt;&gt;"",COUNTIF($O$5:O787,O787)&amp;"-"&amp;O787,"")</f>
        <v/>
      </c>
      <c r="O787" s="27"/>
      <c r="P787" s="27"/>
      <c r="R787" s="22" t="str">
        <f>IF(T787&lt;&gt;"",COUNTIF($S$5:S787,S787)&amp;"-"&amp;S787,"")</f>
        <v/>
      </c>
      <c r="S787" s="22" t="str">
        <f t="shared" si="19"/>
        <v/>
      </c>
      <c r="T787" s="27"/>
      <c r="U787" s="27"/>
      <c r="V787" s="27"/>
    </row>
    <row r="788" spans="7:22" ht="15.75" customHeight="1" x14ac:dyDescent="0.25">
      <c r="G788"/>
      <c r="H788"/>
      <c r="J788" s="26" t="str">
        <f>IF(K788&lt;&gt;"",COUNTIF($K$5:K788,K788)&amp;"-"&amp;K788,"")</f>
        <v/>
      </c>
      <c r="K788" s="21"/>
      <c r="L788" s="21"/>
      <c r="M788" s="13" t="s">
        <v>385</v>
      </c>
      <c r="N788" s="26" t="str">
        <f>IF(O788&lt;&gt;"",COUNTIF($O$5:O788,O788)&amp;"-"&amp;O788,"")</f>
        <v/>
      </c>
      <c r="O788" s="27"/>
      <c r="P788" s="27"/>
      <c r="R788" s="22" t="str">
        <f>IF(T788&lt;&gt;"",COUNTIF($S$5:S788,S788)&amp;"-"&amp;S788,"")</f>
        <v/>
      </c>
      <c r="S788" s="22" t="str">
        <f t="shared" si="19"/>
        <v/>
      </c>
      <c r="T788" s="27"/>
      <c r="U788" s="27"/>
      <c r="V788" s="27"/>
    </row>
    <row r="789" spans="7:22" ht="15.75" customHeight="1" x14ac:dyDescent="0.25">
      <c r="G789"/>
      <c r="H789"/>
      <c r="J789" s="26" t="str">
        <f>IF(K789&lt;&gt;"",COUNTIF($K$5:K789,K789)&amp;"-"&amp;K789,"")</f>
        <v/>
      </c>
      <c r="K789" s="21"/>
      <c r="L789" s="21"/>
      <c r="M789" s="13" t="s">
        <v>385</v>
      </c>
      <c r="N789" s="26" t="str">
        <f>IF(O789&lt;&gt;"",COUNTIF($O$5:O789,O789)&amp;"-"&amp;O789,"")</f>
        <v/>
      </c>
      <c r="O789" s="27"/>
      <c r="P789" s="27"/>
      <c r="R789" s="22" t="str">
        <f>IF(T789&lt;&gt;"",COUNTIF($S$5:S789,S789)&amp;"-"&amp;S789,"")</f>
        <v/>
      </c>
      <c r="S789" s="22" t="str">
        <f t="shared" si="19"/>
        <v/>
      </c>
      <c r="T789" s="27"/>
      <c r="U789" s="27"/>
      <c r="V789" s="27"/>
    </row>
    <row r="790" spans="7:22" ht="15.75" customHeight="1" x14ac:dyDescent="0.25">
      <c r="G790"/>
      <c r="H790"/>
      <c r="J790" s="26" t="str">
        <f>IF(K790&lt;&gt;"",COUNTIF($K$5:K790,K790)&amp;"-"&amp;K790,"")</f>
        <v/>
      </c>
      <c r="K790" s="21"/>
      <c r="L790" s="21"/>
      <c r="M790" s="13" t="s">
        <v>385</v>
      </c>
      <c r="N790" s="26" t="str">
        <f>IF(O790&lt;&gt;"",COUNTIF($O$5:O790,O790)&amp;"-"&amp;O790,"")</f>
        <v/>
      </c>
      <c r="O790" s="27"/>
      <c r="P790" s="27"/>
      <c r="R790" s="22" t="str">
        <f>IF(T790&lt;&gt;"",COUNTIF($S$5:S790,S790)&amp;"-"&amp;S790,"")</f>
        <v/>
      </c>
      <c r="S790" s="22" t="str">
        <f t="shared" si="19"/>
        <v/>
      </c>
      <c r="T790" s="27"/>
      <c r="U790" s="27"/>
      <c r="V790" s="27"/>
    </row>
    <row r="791" spans="7:22" ht="15.75" customHeight="1" x14ac:dyDescent="0.25">
      <c r="G791"/>
      <c r="H791"/>
      <c r="J791" s="26" t="str">
        <f>IF(K791&lt;&gt;"",COUNTIF($K$5:K791,K791)&amp;"-"&amp;K791,"")</f>
        <v/>
      </c>
      <c r="K791" s="21"/>
      <c r="L791" s="21"/>
      <c r="M791" s="13" t="s">
        <v>385</v>
      </c>
      <c r="N791" s="26" t="str">
        <f>IF(O791&lt;&gt;"",COUNTIF($O$5:O791,O791)&amp;"-"&amp;O791,"")</f>
        <v/>
      </c>
      <c r="O791" s="27"/>
      <c r="P791" s="27"/>
      <c r="R791" s="22" t="str">
        <f>IF(T791&lt;&gt;"",COUNTIF($S$5:S791,S791)&amp;"-"&amp;S791,"")</f>
        <v/>
      </c>
      <c r="S791" s="22" t="str">
        <f t="shared" si="19"/>
        <v/>
      </c>
      <c r="T791" s="27"/>
      <c r="U791" s="27"/>
      <c r="V791" s="27"/>
    </row>
    <row r="792" spans="7:22" ht="15.75" customHeight="1" x14ac:dyDescent="0.25">
      <c r="G792"/>
      <c r="H792"/>
      <c r="J792" s="26" t="str">
        <f>IF(K792&lt;&gt;"",COUNTIF($K$5:K792,K792)&amp;"-"&amp;K792,"")</f>
        <v/>
      </c>
      <c r="K792" s="21"/>
      <c r="L792" s="21"/>
      <c r="M792" s="13" t="s">
        <v>385</v>
      </c>
      <c r="N792" s="26" t="str">
        <f>IF(O792&lt;&gt;"",COUNTIF($O$5:O792,O792)&amp;"-"&amp;O792,"")</f>
        <v/>
      </c>
      <c r="O792" s="27"/>
      <c r="P792" s="27"/>
      <c r="R792" s="22" t="str">
        <f>IF(T792&lt;&gt;"",COUNTIF($S$5:S792,S792)&amp;"-"&amp;S792,"")</f>
        <v/>
      </c>
      <c r="S792" s="22" t="str">
        <f t="shared" si="19"/>
        <v/>
      </c>
      <c r="T792" s="27"/>
      <c r="U792" s="27"/>
      <c r="V792" s="27"/>
    </row>
    <row r="793" spans="7:22" ht="15.75" customHeight="1" x14ac:dyDescent="0.25">
      <c r="G793"/>
      <c r="H793"/>
      <c r="J793" s="26" t="str">
        <f>IF(K793&lt;&gt;"",COUNTIF($K$5:K793,K793)&amp;"-"&amp;K793,"")</f>
        <v/>
      </c>
      <c r="K793" s="21"/>
      <c r="L793" s="21"/>
      <c r="M793" s="13" t="s">
        <v>385</v>
      </c>
      <c r="N793" s="26" t="str">
        <f>IF(O793&lt;&gt;"",COUNTIF($O$5:O793,O793)&amp;"-"&amp;O793,"")</f>
        <v/>
      </c>
      <c r="O793" s="27"/>
      <c r="P793" s="27"/>
      <c r="R793" s="22" t="str">
        <f>IF(T793&lt;&gt;"",COUNTIF($S$5:S793,S793)&amp;"-"&amp;S793,"")</f>
        <v/>
      </c>
      <c r="S793" s="22" t="str">
        <f t="shared" si="19"/>
        <v/>
      </c>
      <c r="T793" s="27"/>
      <c r="U793" s="27"/>
      <c r="V793" s="27"/>
    </row>
    <row r="794" spans="7:22" ht="15.75" customHeight="1" x14ac:dyDescent="0.25">
      <c r="G794"/>
      <c r="H794"/>
      <c r="J794" s="26" t="str">
        <f>IF(K794&lt;&gt;"",COUNTIF($K$5:K794,K794)&amp;"-"&amp;K794,"")</f>
        <v/>
      </c>
      <c r="K794" s="21"/>
      <c r="L794" s="21"/>
      <c r="M794" s="13" t="s">
        <v>385</v>
      </c>
      <c r="N794" s="26" t="str">
        <f>IF(O794&lt;&gt;"",COUNTIF($O$5:O794,O794)&amp;"-"&amp;O794,"")</f>
        <v/>
      </c>
      <c r="O794" s="27"/>
      <c r="P794" s="27"/>
      <c r="R794" s="22" t="str">
        <f>IF(T794&lt;&gt;"",COUNTIF($S$5:S794,S794)&amp;"-"&amp;S794,"")</f>
        <v/>
      </c>
      <c r="S794" s="22" t="str">
        <f t="shared" si="19"/>
        <v/>
      </c>
      <c r="T794" s="27"/>
      <c r="U794" s="27"/>
      <c r="V794" s="27"/>
    </row>
    <row r="795" spans="7:22" ht="15.75" customHeight="1" x14ac:dyDescent="0.25">
      <c r="G795"/>
      <c r="H795"/>
      <c r="J795" s="26" t="str">
        <f>IF(K795&lt;&gt;"",COUNTIF($K$5:K795,K795)&amp;"-"&amp;K795,"")</f>
        <v/>
      </c>
      <c r="K795" s="21"/>
      <c r="L795" s="21"/>
      <c r="M795" s="13" t="s">
        <v>385</v>
      </c>
      <c r="N795" s="26" t="str">
        <f>IF(O795&lt;&gt;"",COUNTIF($O$5:O795,O795)&amp;"-"&amp;O795,"")</f>
        <v/>
      </c>
      <c r="O795" s="27"/>
      <c r="P795" s="27"/>
      <c r="R795" s="22" t="str">
        <f>IF(T795&lt;&gt;"",COUNTIF($S$5:S795,S795)&amp;"-"&amp;S795,"")</f>
        <v/>
      </c>
      <c r="S795" s="22" t="str">
        <f t="shared" si="19"/>
        <v/>
      </c>
      <c r="T795" s="27"/>
      <c r="U795" s="27"/>
      <c r="V795" s="27"/>
    </row>
    <row r="796" spans="7:22" ht="15.75" customHeight="1" x14ac:dyDescent="0.25">
      <c r="G796"/>
      <c r="H796"/>
      <c r="J796" s="26" t="str">
        <f>IF(K796&lt;&gt;"",COUNTIF($K$5:K796,K796)&amp;"-"&amp;K796,"")</f>
        <v/>
      </c>
      <c r="K796" s="21"/>
      <c r="L796" s="21"/>
      <c r="M796" s="13" t="s">
        <v>385</v>
      </c>
      <c r="N796" s="26" t="str">
        <f>IF(O796&lt;&gt;"",COUNTIF($O$5:O796,O796)&amp;"-"&amp;O796,"")</f>
        <v/>
      </c>
      <c r="O796" s="27"/>
      <c r="P796" s="27"/>
      <c r="R796" s="22" t="str">
        <f>IF(T796&lt;&gt;"",COUNTIF($S$5:S796,S796)&amp;"-"&amp;S796,"")</f>
        <v/>
      </c>
      <c r="S796" s="22" t="str">
        <f t="shared" si="19"/>
        <v/>
      </c>
      <c r="T796" s="27"/>
      <c r="U796" s="27"/>
      <c r="V796" s="27"/>
    </row>
    <row r="797" spans="7:22" ht="15.75" customHeight="1" x14ac:dyDescent="0.25">
      <c r="G797"/>
      <c r="H797"/>
      <c r="J797" s="26" t="str">
        <f>IF(K797&lt;&gt;"",COUNTIF($K$5:K797,K797)&amp;"-"&amp;K797,"")</f>
        <v/>
      </c>
      <c r="K797" s="21"/>
      <c r="L797" s="21"/>
      <c r="M797" s="13" t="s">
        <v>385</v>
      </c>
      <c r="N797" s="26" t="str">
        <f>IF(O797&lt;&gt;"",COUNTIF($O$5:O797,O797)&amp;"-"&amp;O797,"")</f>
        <v/>
      </c>
      <c r="O797" s="27"/>
      <c r="P797" s="27"/>
      <c r="R797" s="22" t="str">
        <f>IF(T797&lt;&gt;"",COUNTIF($S$5:S797,S797)&amp;"-"&amp;S797,"")</f>
        <v/>
      </c>
      <c r="S797" s="22" t="str">
        <f t="shared" si="19"/>
        <v/>
      </c>
      <c r="T797" s="27"/>
      <c r="U797" s="27"/>
      <c r="V797" s="27"/>
    </row>
    <row r="798" spans="7:22" ht="15.75" customHeight="1" x14ac:dyDescent="0.25">
      <c r="G798"/>
      <c r="H798"/>
      <c r="J798" s="26" t="str">
        <f>IF(K798&lt;&gt;"",COUNTIF($K$5:K798,K798)&amp;"-"&amp;K798,"")</f>
        <v/>
      </c>
      <c r="K798" s="21"/>
      <c r="L798" s="21"/>
      <c r="M798" s="13" t="s">
        <v>385</v>
      </c>
      <c r="N798" s="26" t="str">
        <f>IF(O798&lt;&gt;"",COUNTIF($O$5:O798,O798)&amp;"-"&amp;O798,"")</f>
        <v/>
      </c>
      <c r="O798" s="27"/>
      <c r="P798" s="27"/>
      <c r="R798" s="22" t="str">
        <f>IF(T798&lt;&gt;"",COUNTIF($S$5:S798,S798)&amp;"-"&amp;S798,"")</f>
        <v/>
      </c>
      <c r="S798" s="22" t="str">
        <f t="shared" si="19"/>
        <v/>
      </c>
      <c r="T798" s="27"/>
      <c r="U798" s="27"/>
      <c r="V798" s="27"/>
    </row>
    <row r="799" spans="7:22" ht="15.75" customHeight="1" x14ac:dyDescent="0.25">
      <c r="G799"/>
      <c r="H799"/>
      <c r="J799" s="26" t="str">
        <f>IF(K799&lt;&gt;"",COUNTIF($K$5:K799,K799)&amp;"-"&amp;K799,"")</f>
        <v/>
      </c>
      <c r="K799" s="21"/>
      <c r="L799" s="21"/>
      <c r="M799" s="13" t="s">
        <v>385</v>
      </c>
      <c r="N799" s="26" t="str">
        <f>IF(O799&lt;&gt;"",COUNTIF($O$5:O799,O799)&amp;"-"&amp;O799,"")</f>
        <v/>
      </c>
      <c r="O799" s="27"/>
      <c r="P799" s="27"/>
      <c r="R799" s="22" t="str">
        <f>IF(T799&lt;&gt;"",COUNTIF($S$5:S799,S799)&amp;"-"&amp;S799,"")</f>
        <v/>
      </c>
      <c r="S799" s="22" t="str">
        <f t="shared" si="19"/>
        <v/>
      </c>
      <c r="T799" s="27"/>
      <c r="U799" s="27"/>
      <c r="V799" s="27"/>
    </row>
    <row r="800" spans="7:22" ht="15.75" customHeight="1" x14ac:dyDescent="0.25">
      <c r="G800"/>
      <c r="H800"/>
      <c r="J800" s="26" t="str">
        <f>IF(K800&lt;&gt;"",COUNTIF($K$5:K800,K800)&amp;"-"&amp;K800,"")</f>
        <v/>
      </c>
      <c r="K800" s="21"/>
      <c r="L800" s="21"/>
      <c r="M800" s="13" t="s">
        <v>385</v>
      </c>
      <c r="N800" s="26" t="str">
        <f>IF(O800&lt;&gt;"",COUNTIF($O$5:O800,O800)&amp;"-"&amp;O800,"")</f>
        <v/>
      </c>
      <c r="O800" s="27"/>
      <c r="P800" s="27"/>
      <c r="R800" s="22" t="str">
        <f>IF(T800&lt;&gt;"",COUNTIF($S$5:S800,S800)&amp;"-"&amp;S800,"")</f>
        <v/>
      </c>
      <c r="S800" s="22" t="str">
        <f t="shared" si="19"/>
        <v/>
      </c>
      <c r="T800" s="27"/>
      <c r="U800" s="27"/>
      <c r="V800" s="27"/>
    </row>
    <row r="801" spans="7:22" ht="15.75" customHeight="1" x14ac:dyDescent="0.25">
      <c r="G801"/>
      <c r="H801"/>
      <c r="J801" s="26" t="str">
        <f>IF(K801&lt;&gt;"",COUNTIF($K$5:K801,K801)&amp;"-"&amp;K801,"")</f>
        <v/>
      </c>
      <c r="K801" s="21"/>
      <c r="L801" s="21"/>
      <c r="M801" s="13" t="s">
        <v>385</v>
      </c>
      <c r="N801" s="26" t="str">
        <f>IF(O801&lt;&gt;"",COUNTIF($O$5:O801,O801)&amp;"-"&amp;O801,"")</f>
        <v/>
      </c>
      <c r="O801" s="27"/>
      <c r="P801" s="27"/>
      <c r="R801" s="22" t="str">
        <f>IF(T801&lt;&gt;"",COUNTIF($S$5:S801,S801)&amp;"-"&amp;S801,"")</f>
        <v/>
      </c>
      <c r="S801" s="22" t="str">
        <f t="shared" si="19"/>
        <v/>
      </c>
      <c r="T801" s="27"/>
      <c r="U801" s="27"/>
      <c r="V801" s="27"/>
    </row>
    <row r="802" spans="7:22" ht="15.75" customHeight="1" x14ac:dyDescent="0.25">
      <c r="G802"/>
      <c r="H802"/>
      <c r="J802" s="26" t="str">
        <f>IF(K802&lt;&gt;"",COUNTIF($K$5:K802,K802)&amp;"-"&amp;K802,"")</f>
        <v/>
      </c>
      <c r="K802" s="21"/>
      <c r="L802" s="21"/>
      <c r="M802" s="13" t="s">
        <v>385</v>
      </c>
      <c r="N802" s="26" t="str">
        <f>IF(O802&lt;&gt;"",COUNTIF($O$5:O802,O802)&amp;"-"&amp;O802,"")</f>
        <v/>
      </c>
      <c r="O802" s="27"/>
      <c r="P802" s="27"/>
      <c r="R802" s="22" t="str">
        <f>IF(T802&lt;&gt;"",COUNTIF($S$5:S802,S802)&amp;"-"&amp;S802,"")</f>
        <v/>
      </c>
      <c r="S802" s="22" t="str">
        <f t="shared" si="19"/>
        <v/>
      </c>
      <c r="T802" s="27"/>
      <c r="U802" s="27"/>
      <c r="V802" s="27"/>
    </row>
    <row r="803" spans="7:22" ht="15.75" customHeight="1" x14ac:dyDescent="0.25">
      <c r="G803"/>
      <c r="H803"/>
      <c r="J803" s="26" t="str">
        <f>IF(K803&lt;&gt;"",COUNTIF($K$5:K803,K803)&amp;"-"&amp;K803,"")</f>
        <v/>
      </c>
      <c r="K803" s="21"/>
      <c r="L803" s="21"/>
      <c r="M803" s="13" t="s">
        <v>385</v>
      </c>
      <c r="N803" s="26" t="str">
        <f>IF(O803&lt;&gt;"",COUNTIF($O$5:O803,O803)&amp;"-"&amp;O803,"")</f>
        <v/>
      </c>
      <c r="O803" s="27"/>
      <c r="P803" s="27"/>
      <c r="R803" s="22" t="str">
        <f>IF(T803&lt;&gt;"",COUNTIF($S$5:S803,S803)&amp;"-"&amp;S803,"")</f>
        <v/>
      </c>
      <c r="S803" s="22" t="str">
        <f t="shared" si="19"/>
        <v/>
      </c>
      <c r="T803" s="27"/>
      <c r="U803" s="27"/>
      <c r="V803" s="27"/>
    </row>
    <row r="804" spans="7:22" ht="15.75" customHeight="1" x14ac:dyDescent="0.25">
      <c r="G804"/>
      <c r="H804"/>
      <c r="J804" s="26" t="str">
        <f>IF(K804&lt;&gt;"",COUNTIF($K$5:K804,K804)&amp;"-"&amp;K804,"")</f>
        <v/>
      </c>
      <c r="K804" s="21"/>
      <c r="L804" s="21"/>
      <c r="M804" s="13" t="s">
        <v>385</v>
      </c>
      <c r="N804" s="26" t="str">
        <f>IF(O804&lt;&gt;"",COUNTIF($O$5:O804,O804)&amp;"-"&amp;O804,"")</f>
        <v/>
      </c>
      <c r="O804" s="27"/>
      <c r="P804" s="27"/>
      <c r="R804" s="22" t="str">
        <f>IF(T804&lt;&gt;"",COUNTIF($S$5:S804,S804)&amp;"-"&amp;S804,"")</f>
        <v/>
      </c>
      <c r="S804" s="22" t="str">
        <f t="shared" si="19"/>
        <v/>
      </c>
      <c r="T804" s="27"/>
      <c r="U804" s="27"/>
      <c r="V804" s="27"/>
    </row>
    <row r="805" spans="7:22" ht="15.75" customHeight="1" x14ac:dyDescent="0.25">
      <c r="G805"/>
      <c r="H805"/>
      <c r="J805" s="26" t="str">
        <f>IF(K805&lt;&gt;"",COUNTIF($K$5:K805,K805)&amp;"-"&amp;K805,"")</f>
        <v/>
      </c>
      <c r="K805" s="21"/>
      <c r="L805" s="21"/>
      <c r="M805" s="13" t="s">
        <v>385</v>
      </c>
      <c r="N805" s="26" t="str">
        <f>IF(O805&lt;&gt;"",COUNTIF($O$5:O805,O805)&amp;"-"&amp;O805,"")</f>
        <v/>
      </c>
      <c r="O805" s="27"/>
      <c r="P805" s="27"/>
      <c r="R805" s="22" t="str">
        <f>IF(T805&lt;&gt;"",COUNTIF($S$5:S805,S805)&amp;"-"&amp;S805,"")</f>
        <v/>
      </c>
      <c r="S805" s="22" t="str">
        <f t="shared" si="19"/>
        <v/>
      </c>
      <c r="T805" s="27"/>
      <c r="U805" s="27"/>
      <c r="V805" s="27"/>
    </row>
    <row r="806" spans="7:22" ht="15.75" customHeight="1" x14ac:dyDescent="0.25">
      <c r="G806"/>
      <c r="H806"/>
      <c r="J806" s="26" t="str">
        <f>IF(K806&lt;&gt;"",COUNTIF($K$5:K806,K806)&amp;"-"&amp;K806,"")</f>
        <v/>
      </c>
      <c r="K806" s="21"/>
      <c r="L806" s="21"/>
      <c r="M806" s="13" t="s">
        <v>385</v>
      </c>
      <c r="N806" s="26" t="str">
        <f>IF(O806&lt;&gt;"",COUNTIF($O$5:O806,O806)&amp;"-"&amp;O806,"")</f>
        <v/>
      </c>
      <c r="O806" s="27"/>
      <c r="P806" s="27"/>
      <c r="R806" s="22" t="str">
        <f>IF(T806&lt;&gt;"",COUNTIF($S$5:S806,S806)&amp;"-"&amp;S806,"")</f>
        <v/>
      </c>
      <c r="S806" s="22" t="str">
        <f t="shared" si="19"/>
        <v/>
      </c>
      <c r="T806" s="27"/>
      <c r="U806" s="27"/>
      <c r="V806" s="27"/>
    </row>
    <row r="807" spans="7:22" ht="15.75" customHeight="1" x14ac:dyDescent="0.25">
      <c r="G807"/>
      <c r="H807"/>
      <c r="J807" s="26" t="str">
        <f>IF(K807&lt;&gt;"",COUNTIF($K$5:K807,K807)&amp;"-"&amp;K807,"")</f>
        <v/>
      </c>
      <c r="K807" s="21"/>
      <c r="L807" s="21"/>
      <c r="M807" s="13" t="s">
        <v>385</v>
      </c>
      <c r="N807" s="26" t="str">
        <f>IF(O807&lt;&gt;"",COUNTIF($O$5:O807,O807)&amp;"-"&amp;O807,"")</f>
        <v/>
      </c>
      <c r="O807" s="27"/>
      <c r="P807" s="27"/>
      <c r="R807" s="22" t="str">
        <f>IF(T807&lt;&gt;"",COUNTIF($S$5:S807,S807)&amp;"-"&amp;S807,"")</f>
        <v/>
      </c>
      <c r="S807" s="22" t="str">
        <f t="shared" si="19"/>
        <v/>
      </c>
      <c r="T807" s="27"/>
      <c r="U807" s="27"/>
      <c r="V807" s="27"/>
    </row>
    <row r="808" spans="7:22" ht="15.75" customHeight="1" x14ac:dyDescent="0.25">
      <c r="G808"/>
      <c r="H808"/>
      <c r="J808" s="26" t="str">
        <f>IF(K808&lt;&gt;"",COUNTIF($K$5:K808,K808)&amp;"-"&amp;K808,"")</f>
        <v/>
      </c>
      <c r="K808" s="21"/>
      <c r="L808" s="21"/>
      <c r="M808" s="13" t="s">
        <v>385</v>
      </c>
      <c r="N808" s="26" t="str">
        <f>IF(O808&lt;&gt;"",COUNTIF($O$5:O808,O808)&amp;"-"&amp;O808,"")</f>
        <v/>
      </c>
      <c r="O808" s="27"/>
      <c r="P808" s="27"/>
      <c r="R808" s="22" t="str">
        <f>IF(T808&lt;&gt;"",COUNTIF($S$5:S808,S808)&amp;"-"&amp;S808,"")</f>
        <v/>
      </c>
      <c r="S808" s="22" t="str">
        <f t="shared" si="19"/>
        <v/>
      </c>
      <c r="T808" s="27"/>
      <c r="U808" s="27"/>
      <c r="V808" s="27"/>
    </row>
    <row r="809" spans="7:22" ht="15.75" customHeight="1" x14ac:dyDescent="0.25">
      <c r="G809"/>
      <c r="H809"/>
      <c r="J809" s="26" t="str">
        <f>IF(K809&lt;&gt;"",COUNTIF($K$5:K809,K809)&amp;"-"&amp;K809,"")</f>
        <v/>
      </c>
      <c r="K809" s="21"/>
      <c r="L809" s="21"/>
      <c r="M809" s="13" t="s">
        <v>385</v>
      </c>
      <c r="N809" s="26" t="str">
        <f>IF(O809&lt;&gt;"",COUNTIF($O$5:O809,O809)&amp;"-"&amp;O809,"")</f>
        <v/>
      </c>
      <c r="O809" s="27"/>
      <c r="P809" s="27"/>
      <c r="R809" s="22" t="str">
        <f>IF(T809&lt;&gt;"",COUNTIF($S$5:S809,S809)&amp;"-"&amp;S809,"")</f>
        <v/>
      </c>
      <c r="S809" s="22" t="str">
        <f t="shared" si="19"/>
        <v/>
      </c>
      <c r="T809" s="27"/>
      <c r="U809" s="27"/>
      <c r="V809" s="27"/>
    </row>
    <row r="810" spans="7:22" ht="15.75" customHeight="1" x14ac:dyDescent="0.25">
      <c r="G810"/>
      <c r="H810"/>
      <c r="J810" s="26" t="str">
        <f>IF(K810&lt;&gt;"",COUNTIF($K$5:K810,K810)&amp;"-"&amp;K810,"")</f>
        <v/>
      </c>
      <c r="K810" s="21"/>
      <c r="L810" s="21"/>
      <c r="M810" s="13" t="s">
        <v>385</v>
      </c>
      <c r="N810" s="26" t="str">
        <f>IF(O810&lt;&gt;"",COUNTIF($O$5:O810,O810)&amp;"-"&amp;O810,"")</f>
        <v/>
      </c>
      <c r="O810" s="27"/>
      <c r="P810" s="27"/>
      <c r="R810" s="22" t="str">
        <f>IF(T810&lt;&gt;"",COUNTIF($S$5:S810,S810)&amp;"-"&amp;S810,"")</f>
        <v/>
      </c>
      <c r="S810" s="22" t="str">
        <f t="shared" si="19"/>
        <v/>
      </c>
      <c r="T810" s="27"/>
      <c r="U810" s="27"/>
      <c r="V810" s="27"/>
    </row>
    <row r="811" spans="7:22" ht="15.75" customHeight="1" x14ac:dyDescent="0.25">
      <c r="G811"/>
      <c r="H811"/>
      <c r="J811" s="26" t="str">
        <f>IF(K811&lt;&gt;"",COUNTIF($K$5:K811,K811)&amp;"-"&amp;K811,"")</f>
        <v/>
      </c>
      <c r="K811" s="21"/>
      <c r="L811" s="21"/>
      <c r="M811" s="13" t="s">
        <v>385</v>
      </c>
      <c r="N811" s="26" t="str">
        <f>IF(O811&lt;&gt;"",COUNTIF($O$5:O811,O811)&amp;"-"&amp;O811,"")</f>
        <v/>
      </c>
      <c r="O811" s="27"/>
      <c r="P811" s="27"/>
      <c r="R811" s="22" t="str">
        <f>IF(T811&lt;&gt;"",COUNTIF($S$5:S811,S811)&amp;"-"&amp;S811,"")</f>
        <v/>
      </c>
      <c r="S811" s="22" t="str">
        <f t="shared" si="19"/>
        <v/>
      </c>
      <c r="T811" s="27"/>
      <c r="U811" s="27"/>
      <c r="V811" s="27"/>
    </row>
    <row r="812" spans="7:22" ht="15.75" customHeight="1" x14ac:dyDescent="0.25">
      <c r="G812"/>
      <c r="H812"/>
      <c r="J812" s="26" t="str">
        <f>IF(K812&lt;&gt;"",COUNTIF($K$5:K812,K812)&amp;"-"&amp;K812,"")</f>
        <v/>
      </c>
      <c r="K812" s="21"/>
      <c r="L812" s="21"/>
      <c r="M812" s="13" t="s">
        <v>385</v>
      </c>
      <c r="N812" s="26" t="str">
        <f>IF(O812&lt;&gt;"",COUNTIF($O$5:O812,O812)&amp;"-"&amp;O812,"")</f>
        <v/>
      </c>
      <c r="O812" s="27"/>
      <c r="P812" s="27"/>
      <c r="R812" s="22" t="str">
        <f>IF(T812&lt;&gt;"",COUNTIF($S$5:S812,S812)&amp;"-"&amp;S812,"")</f>
        <v/>
      </c>
      <c r="S812" s="22" t="str">
        <f t="shared" si="19"/>
        <v/>
      </c>
      <c r="T812" s="27"/>
      <c r="U812" s="27"/>
      <c r="V812" s="27"/>
    </row>
    <row r="813" spans="7:22" ht="15.75" customHeight="1" x14ac:dyDescent="0.25">
      <c r="G813"/>
      <c r="H813"/>
      <c r="J813" s="26" t="str">
        <f>IF(K813&lt;&gt;"",COUNTIF($K$5:K813,K813)&amp;"-"&amp;K813,"")</f>
        <v/>
      </c>
      <c r="K813" s="21"/>
      <c r="L813" s="21"/>
      <c r="M813" s="13" t="s">
        <v>385</v>
      </c>
      <c r="N813" s="26" t="str">
        <f>IF(O813&lt;&gt;"",COUNTIF($O$5:O813,O813)&amp;"-"&amp;O813,"")</f>
        <v/>
      </c>
      <c r="O813" s="27"/>
      <c r="P813" s="27"/>
      <c r="R813" s="22" t="str">
        <f>IF(T813&lt;&gt;"",COUNTIF($S$5:S813,S813)&amp;"-"&amp;S813,"")</f>
        <v/>
      </c>
      <c r="S813" s="22" t="str">
        <f t="shared" si="19"/>
        <v/>
      </c>
      <c r="T813" s="27"/>
      <c r="U813" s="27"/>
      <c r="V813" s="27"/>
    </row>
    <row r="814" spans="7:22" ht="15.75" customHeight="1" x14ac:dyDescent="0.25">
      <c r="G814"/>
      <c r="H814"/>
      <c r="J814" s="26" t="str">
        <f>IF(K814&lt;&gt;"",COUNTIF($K$5:K814,K814)&amp;"-"&amp;K814,"")</f>
        <v/>
      </c>
      <c r="K814" s="21"/>
      <c r="L814" s="21"/>
      <c r="M814" s="13" t="s">
        <v>385</v>
      </c>
      <c r="N814" s="26" t="str">
        <f>IF(O814&lt;&gt;"",COUNTIF($O$5:O814,O814)&amp;"-"&amp;O814,"")</f>
        <v/>
      </c>
      <c r="O814" s="27"/>
      <c r="P814" s="27"/>
      <c r="R814" s="22" t="str">
        <f>IF(T814&lt;&gt;"",COUNTIF($S$5:S814,S814)&amp;"-"&amp;S814,"")</f>
        <v/>
      </c>
      <c r="S814" s="22" t="str">
        <f t="shared" si="19"/>
        <v/>
      </c>
      <c r="T814" s="27"/>
      <c r="U814" s="27"/>
      <c r="V814" s="27"/>
    </row>
    <row r="815" spans="7:22" ht="15.75" customHeight="1" x14ac:dyDescent="0.25">
      <c r="G815"/>
      <c r="H815"/>
      <c r="J815" s="26" t="str">
        <f>IF(K815&lt;&gt;"",COUNTIF($K$5:K815,K815)&amp;"-"&amp;K815,"")</f>
        <v/>
      </c>
      <c r="K815" s="21"/>
      <c r="L815" s="21"/>
      <c r="M815" s="13" t="s">
        <v>385</v>
      </c>
      <c r="N815" s="26" t="str">
        <f>IF(O815&lt;&gt;"",COUNTIF($O$5:O815,O815)&amp;"-"&amp;O815,"")</f>
        <v/>
      </c>
      <c r="O815" s="27"/>
      <c r="P815" s="27"/>
      <c r="R815" s="22" t="str">
        <f>IF(T815&lt;&gt;"",COUNTIF($S$5:S815,S815)&amp;"-"&amp;S815,"")</f>
        <v/>
      </c>
      <c r="S815" s="22" t="str">
        <f t="shared" si="19"/>
        <v/>
      </c>
      <c r="T815" s="27"/>
      <c r="U815" s="27"/>
      <c r="V815" s="27"/>
    </row>
    <row r="816" spans="7:22" ht="15.75" customHeight="1" x14ac:dyDescent="0.25">
      <c r="G816"/>
      <c r="H816"/>
      <c r="J816" s="26" t="str">
        <f>IF(K816&lt;&gt;"",COUNTIF($K$5:K816,K816)&amp;"-"&amp;K816,"")</f>
        <v/>
      </c>
      <c r="K816" s="21"/>
      <c r="L816" s="21"/>
      <c r="M816" s="13" t="s">
        <v>385</v>
      </c>
      <c r="N816" s="26" t="str">
        <f>IF(O816&lt;&gt;"",COUNTIF($O$5:O816,O816)&amp;"-"&amp;O816,"")</f>
        <v/>
      </c>
      <c r="O816" s="27"/>
      <c r="P816" s="27"/>
      <c r="R816" s="22" t="str">
        <f>IF(T816&lt;&gt;"",COUNTIF($S$5:S816,S816)&amp;"-"&amp;S816,"")</f>
        <v/>
      </c>
      <c r="S816" s="22" t="str">
        <f t="shared" si="19"/>
        <v/>
      </c>
      <c r="T816" s="27"/>
      <c r="U816" s="27"/>
      <c r="V816" s="27"/>
    </row>
    <row r="817" spans="7:22" ht="15.75" customHeight="1" x14ac:dyDescent="0.25">
      <c r="G817"/>
      <c r="H817"/>
      <c r="J817" s="26" t="str">
        <f>IF(K817&lt;&gt;"",COUNTIF($K$5:K817,K817)&amp;"-"&amp;K817,"")</f>
        <v/>
      </c>
      <c r="K817" s="21"/>
      <c r="L817" s="21"/>
      <c r="M817" s="13" t="s">
        <v>385</v>
      </c>
      <c r="N817" s="26" t="str">
        <f>IF(O817&lt;&gt;"",COUNTIF($O$5:O817,O817)&amp;"-"&amp;O817,"")</f>
        <v/>
      </c>
      <c r="O817" s="27"/>
      <c r="P817" s="27"/>
      <c r="R817" s="22" t="str">
        <f>IF(T817&lt;&gt;"",COUNTIF($S$5:S817,S817)&amp;"-"&amp;S817,"")</f>
        <v/>
      </c>
      <c r="S817" s="22" t="str">
        <f t="shared" si="19"/>
        <v/>
      </c>
      <c r="T817" s="27"/>
      <c r="U817" s="27"/>
      <c r="V817" s="27"/>
    </row>
    <row r="818" spans="7:22" ht="15.75" customHeight="1" x14ac:dyDescent="0.25">
      <c r="G818"/>
      <c r="H818"/>
      <c r="J818" s="26" t="str">
        <f>IF(K818&lt;&gt;"",COUNTIF($K$5:K818,K818)&amp;"-"&amp;K818,"")</f>
        <v/>
      </c>
      <c r="K818" s="21"/>
      <c r="L818" s="21"/>
      <c r="M818" s="13" t="s">
        <v>385</v>
      </c>
      <c r="N818" s="26" t="str">
        <f>IF(O818&lt;&gt;"",COUNTIF($O$5:O818,O818)&amp;"-"&amp;O818,"")</f>
        <v/>
      </c>
      <c r="O818" s="27"/>
      <c r="P818" s="27"/>
      <c r="R818" s="22" t="str">
        <f>IF(T818&lt;&gt;"",COUNTIF($S$5:S818,S818)&amp;"-"&amp;S818,"")</f>
        <v/>
      </c>
      <c r="S818" s="22" t="str">
        <f t="shared" si="19"/>
        <v/>
      </c>
      <c r="T818" s="27"/>
      <c r="U818" s="27"/>
      <c r="V818" s="27"/>
    </row>
    <row r="819" spans="7:22" ht="15.75" customHeight="1" x14ac:dyDescent="0.25">
      <c r="G819"/>
      <c r="H819"/>
      <c r="J819" s="26" t="str">
        <f>IF(K819&lt;&gt;"",COUNTIF($K$5:K819,K819)&amp;"-"&amp;K819,"")</f>
        <v/>
      </c>
      <c r="K819" s="21"/>
      <c r="L819" s="21"/>
      <c r="M819" s="13" t="s">
        <v>385</v>
      </c>
      <c r="N819" s="26" t="str">
        <f>IF(O819&lt;&gt;"",COUNTIF($O$5:O819,O819)&amp;"-"&amp;O819,"")</f>
        <v/>
      </c>
      <c r="O819" s="27"/>
      <c r="P819" s="27"/>
      <c r="R819" s="22" t="str">
        <f>IF(T819&lt;&gt;"",COUNTIF($S$5:S819,S819)&amp;"-"&amp;S819,"")</f>
        <v/>
      </c>
      <c r="S819" s="22" t="str">
        <f t="shared" si="19"/>
        <v/>
      </c>
      <c r="T819" s="27"/>
      <c r="U819" s="27"/>
      <c r="V819" s="27"/>
    </row>
    <row r="820" spans="7:22" ht="15.75" customHeight="1" x14ac:dyDescent="0.25">
      <c r="G820"/>
      <c r="H820"/>
      <c r="J820" s="26" t="str">
        <f>IF(K820&lt;&gt;"",COUNTIF($K$5:K820,K820)&amp;"-"&amp;K820,"")</f>
        <v/>
      </c>
      <c r="K820" s="21"/>
      <c r="L820" s="21"/>
      <c r="M820" s="13" t="s">
        <v>385</v>
      </c>
      <c r="N820" s="26" t="str">
        <f>IF(O820&lt;&gt;"",COUNTIF($O$5:O820,O820)&amp;"-"&amp;O820,"")</f>
        <v/>
      </c>
      <c r="O820" s="27"/>
      <c r="P820" s="27"/>
      <c r="R820" s="22" t="str">
        <f>IF(T820&lt;&gt;"",COUNTIF($S$5:S820,S820)&amp;"-"&amp;S820,"")</f>
        <v/>
      </c>
      <c r="S820" s="22" t="str">
        <f t="shared" si="19"/>
        <v/>
      </c>
      <c r="T820" s="27"/>
      <c r="U820" s="27"/>
      <c r="V820" s="27"/>
    </row>
    <row r="821" spans="7:22" ht="15.75" customHeight="1" x14ac:dyDescent="0.25">
      <c r="G821"/>
      <c r="H821"/>
      <c r="J821" s="26" t="str">
        <f>IF(K821&lt;&gt;"",COUNTIF($K$5:K821,K821)&amp;"-"&amp;K821,"")</f>
        <v/>
      </c>
      <c r="K821" s="21"/>
      <c r="L821" s="21"/>
      <c r="M821" s="13" t="s">
        <v>385</v>
      </c>
      <c r="N821" s="26" t="str">
        <f>IF(O821&lt;&gt;"",COUNTIF($O$5:O821,O821)&amp;"-"&amp;O821,"")</f>
        <v/>
      </c>
      <c r="O821" s="27"/>
      <c r="P821" s="27"/>
      <c r="R821" s="22" t="str">
        <f>IF(T821&lt;&gt;"",COUNTIF($S$5:S821,S821)&amp;"-"&amp;S821,"")</f>
        <v/>
      </c>
      <c r="S821" s="22" t="str">
        <f t="shared" si="19"/>
        <v/>
      </c>
      <c r="T821" s="27"/>
      <c r="U821" s="27"/>
      <c r="V821" s="27"/>
    </row>
    <row r="822" spans="7:22" ht="15.75" customHeight="1" x14ac:dyDescent="0.25">
      <c r="G822"/>
      <c r="H822"/>
      <c r="J822" s="26" t="str">
        <f>IF(K822&lt;&gt;"",COUNTIF($K$5:K822,K822)&amp;"-"&amp;K822,"")</f>
        <v/>
      </c>
      <c r="K822" s="21"/>
      <c r="L822" s="21"/>
      <c r="M822" s="13" t="s">
        <v>385</v>
      </c>
      <c r="N822" s="26" t="str">
        <f>IF(O822&lt;&gt;"",COUNTIF($O$5:O822,O822)&amp;"-"&amp;O822,"")</f>
        <v/>
      </c>
      <c r="O822" s="27"/>
      <c r="P822" s="27"/>
      <c r="R822" s="22" t="str">
        <f>IF(T822&lt;&gt;"",COUNTIF($S$5:S822,S822)&amp;"-"&amp;S822,"")</f>
        <v/>
      </c>
      <c r="S822" s="22" t="str">
        <f t="shared" si="19"/>
        <v/>
      </c>
      <c r="T822" s="27"/>
      <c r="U822" s="27"/>
      <c r="V822" s="27"/>
    </row>
    <row r="823" spans="7:22" ht="15.75" customHeight="1" x14ac:dyDescent="0.25">
      <c r="G823"/>
      <c r="H823"/>
      <c r="J823" s="26" t="str">
        <f>IF(K823&lt;&gt;"",COUNTIF($K$5:K823,K823)&amp;"-"&amp;K823,"")</f>
        <v/>
      </c>
      <c r="K823" s="21"/>
      <c r="L823" s="21"/>
      <c r="M823" s="13" t="s">
        <v>385</v>
      </c>
      <c r="N823" s="26" t="str">
        <f>IF(O823&lt;&gt;"",COUNTIF($O$5:O823,O823)&amp;"-"&amp;O823,"")</f>
        <v/>
      </c>
      <c r="O823" s="27"/>
      <c r="P823" s="27"/>
      <c r="R823" s="22" t="str">
        <f>IF(T823&lt;&gt;"",COUNTIF($S$5:S823,S823)&amp;"-"&amp;S823,"")</f>
        <v/>
      </c>
      <c r="S823" s="22" t="str">
        <f t="shared" si="19"/>
        <v/>
      </c>
      <c r="T823" s="27"/>
      <c r="U823" s="27"/>
      <c r="V823" s="27"/>
    </row>
    <row r="824" spans="7:22" ht="15.75" customHeight="1" x14ac:dyDescent="0.25">
      <c r="G824"/>
      <c r="H824"/>
      <c r="J824" s="26" t="str">
        <f>IF(K824&lt;&gt;"",COUNTIF($K$5:K824,K824)&amp;"-"&amp;K824,"")</f>
        <v/>
      </c>
      <c r="K824" s="21"/>
      <c r="L824" s="21"/>
      <c r="M824" s="13" t="s">
        <v>385</v>
      </c>
      <c r="N824" s="26" t="str">
        <f>IF(O824&lt;&gt;"",COUNTIF($O$5:O824,O824)&amp;"-"&amp;O824,"")</f>
        <v/>
      </c>
      <c r="O824" s="27"/>
      <c r="P824" s="27"/>
      <c r="R824" s="22" t="str">
        <f>IF(T824&lt;&gt;"",COUNTIF($S$5:S824,S824)&amp;"-"&amp;S824,"")</f>
        <v/>
      </c>
      <c r="S824" s="22" t="str">
        <f t="shared" si="19"/>
        <v/>
      </c>
      <c r="T824" s="27"/>
      <c r="U824" s="27"/>
      <c r="V824" s="27"/>
    </row>
    <row r="825" spans="7:22" ht="15.75" customHeight="1" x14ac:dyDescent="0.25">
      <c r="G825"/>
      <c r="H825"/>
      <c r="J825" s="26" t="str">
        <f>IF(K825&lt;&gt;"",COUNTIF($K$5:K825,K825)&amp;"-"&amp;K825,"")</f>
        <v/>
      </c>
      <c r="K825" s="21"/>
      <c r="L825" s="21"/>
      <c r="M825" s="13" t="s">
        <v>385</v>
      </c>
      <c r="N825" s="26" t="str">
        <f>IF(O825&lt;&gt;"",COUNTIF($O$5:O825,O825)&amp;"-"&amp;O825,"")</f>
        <v/>
      </c>
      <c r="O825" s="27"/>
      <c r="P825" s="27"/>
      <c r="R825" s="22" t="str">
        <f>IF(T825&lt;&gt;"",COUNTIF($S$5:S825,S825)&amp;"-"&amp;S825,"")</f>
        <v/>
      </c>
      <c r="S825" s="22" t="str">
        <f t="shared" si="19"/>
        <v/>
      </c>
      <c r="T825" s="27"/>
      <c r="U825" s="27"/>
      <c r="V825" s="27"/>
    </row>
    <row r="826" spans="7:22" ht="15.75" customHeight="1" x14ac:dyDescent="0.25">
      <c r="G826"/>
      <c r="H826"/>
      <c r="J826" s="26" t="str">
        <f>IF(K826&lt;&gt;"",COUNTIF($K$5:K826,K826)&amp;"-"&amp;K826,"")</f>
        <v/>
      </c>
      <c r="K826" s="21"/>
      <c r="L826" s="21"/>
      <c r="M826" s="13" t="s">
        <v>385</v>
      </c>
      <c r="N826" s="26" t="str">
        <f>IF(O826&lt;&gt;"",COUNTIF($O$5:O826,O826)&amp;"-"&amp;O826,"")</f>
        <v/>
      </c>
      <c r="O826" s="27"/>
      <c r="P826" s="27"/>
      <c r="R826" s="22" t="str">
        <f>IF(T826&lt;&gt;"",COUNTIF($S$5:S826,S826)&amp;"-"&amp;S826,"")</f>
        <v/>
      </c>
      <c r="S826" s="22" t="str">
        <f t="shared" si="19"/>
        <v/>
      </c>
      <c r="T826" s="27"/>
      <c r="U826" s="27"/>
      <c r="V826" s="27"/>
    </row>
    <row r="827" spans="7:22" ht="15.75" customHeight="1" x14ac:dyDescent="0.25">
      <c r="G827"/>
      <c r="H827"/>
      <c r="J827" s="26" t="str">
        <f>IF(K827&lt;&gt;"",COUNTIF($K$5:K827,K827)&amp;"-"&amp;K827,"")</f>
        <v/>
      </c>
      <c r="K827" s="21"/>
      <c r="L827" s="21"/>
      <c r="M827" s="13" t="s">
        <v>385</v>
      </c>
      <c r="N827" s="26" t="str">
        <f>IF(O827&lt;&gt;"",COUNTIF($O$5:O827,O827)&amp;"-"&amp;O827,"")</f>
        <v/>
      </c>
      <c r="O827" s="27"/>
      <c r="P827" s="27"/>
      <c r="R827" s="22" t="str">
        <f>IF(T827&lt;&gt;"",COUNTIF($S$5:S827,S827)&amp;"-"&amp;S827,"")</f>
        <v/>
      </c>
      <c r="S827" s="22" t="str">
        <f t="shared" si="19"/>
        <v/>
      </c>
      <c r="T827" s="27"/>
      <c r="U827" s="27"/>
      <c r="V827" s="27"/>
    </row>
    <row r="828" spans="7:22" ht="15.75" customHeight="1" x14ac:dyDescent="0.25">
      <c r="G828"/>
      <c r="H828"/>
      <c r="J828" s="26" t="str">
        <f>IF(K828&lt;&gt;"",COUNTIF($K$5:K828,K828)&amp;"-"&amp;K828,"")</f>
        <v/>
      </c>
      <c r="K828" s="21"/>
      <c r="L828" s="21"/>
      <c r="M828" s="13" t="s">
        <v>385</v>
      </c>
      <c r="N828" s="26" t="str">
        <f>IF(O828&lt;&gt;"",COUNTIF($O$5:O828,O828)&amp;"-"&amp;O828,"")</f>
        <v/>
      </c>
      <c r="O828" s="27"/>
      <c r="P828" s="27"/>
      <c r="R828" s="22" t="str">
        <f>IF(T828&lt;&gt;"",COUNTIF($S$5:S828,S828)&amp;"-"&amp;S828,"")</f>
        <v/>
      </c>
      <c r="S828" s="22" t="str">
        <f t="shared" si="19"/>
        <v/>
      </c>
      <c r="T828" s="27"/>
      <c r="U828" s="27"/>
      <c r="V828" s="27"/>
    </row>
    <row r="829" spans="7:22" ht="15.75" customHeight="1" x14ac:dyDescent="0.25">
      <c r="G829"/>
      <c r="H829"/>
      <c r="J829" s="26" t="str">
        <f>IF(K829&lt;&gt;"",COUNTIF($K$5:K829,K829)&amp;"-"&amp;K829,"")</f>
        <v/>
      </c>
      <c r="K829" s="21"/>
      <c r="L829" s="21"/>
      <c r="M829" s="13" t="s">
        <v>385</v>
      </c>
      <c r="N829" s="26" t="str">
        <f>IF(O829&lt;&gt;"",COUNTIF($O$5:O829,O829)&amp;"-"&amp;O829,"")</f>
        <v/>
      </c>
      <c r="O829" s="27"/>
      <c r="P829" s="27"/>
      <c r="R829" s="22" t="str">
        <f>IF(T829&lt;&gt;"",COUNTIF($S$5:S829,S829)&amp;"-"&amp;S829,"")</f>
        <v/>
      </c>
      <c r="S829" s="22" t="str">
        <f t="shared" si="19"/>
        <v/>
      </c>
      <c r="T829" s="27"/>
      <c r="U829" s="27"/>
      <c r="V829" s="27"/>
    </row>
    <row r="830" spans="7:22" ht="15.75" customHeight="1" x14ac:dyDescent="0.25">
      <c r="G830"/>
      <c r="H830"/>
      <c r="J830" s="26" t="str">
        <f>IF(K830&lt;&gt;"",COUNTIF($K$5:K830,K830)&amp;"-"&amp;K830,"")</f>
        <v/>
      </c>
      <c r="K830" s="21"/>
      <c r="L830" s="21"/>
      <c r="M830" s="13" t="s">
        <v>385</v>
      </c>
      <c r="N830" s="26" t="str">
        <f>IF(O830&lt;&gt;"",COUNTIF($O$5:O830,O830)&amp;"-"&amp;O830,"")</f>
        <v/>
      </c>
      <c r="O830" s="27"/>
      <c r="P830" s="27"/>
      <c r="R830" s="22" t="str">
        <f>IF(T830&lt;&gt;"",COUNTIF($S$5:S830,S830)&amp;"-"&amp;S830,"")</f>
        <v/>
      </c>
      <c r="S830" s="22" t="str">
        <f t="shared" si="19"/>
        <v/>
      </c>
      <c r="T830" s="27"/>
      <c r="U830" s="27"/>
      <c r="V830" s="27"/>
    </row>
    <row r="831" spans="7:22" ht="15.75" customHeight="1" x14ac:dyDescent="0.25">
      <c r="G831"/>
      <c r="H831"/>
      <c r="J831" s="26" t="str">
        <f>IF(K831&lt;&gt;"",COUNTIF($K$5:K831,K831)&amp;"-"&amp;K831,"")</f>
        <v/>
      </c>
      <c r="K831" s="21"/>
      <c r="L831" s="21"/>
      <c r="M831" s="13" t="s">
        <v>385</v>
      </c>
      <c r="N831" s="26" t="str">
        <f>IF(O831&lt;&gt;"",COUNTIF($O$5:O831,O831)&amp;"-"&amp;O831,"")</f>
        <v/>
      </c>
      <c r="O831" s="27"/>
      <c r="P831" s="27"/>
      <c r="R831" s="22" t="str">
        <f>IF(T831&lt;&gt;"",COUNTIF($S$5:S831,S831)&amp;"-"&amp;S831,"")</f>
        <v/>
      </c>
      <c r="S831" s="22" t="str">
        <f t="shared" si="19"/>
        <v/>
      </c>
      <c r="T831" s="27"/>
      <c r="U831" s="27"/>
      <c r="V831" s="27"/>
    </row>
    <row r="832" spans="7:22" ht="15.75" customHeight="1" x14ac:dyDescent="0.25">
      <c r="G832"/>
      <c r="H832"/>
      <c r="J832" s="26" t="str">
        <f>IF(K832&lt;&gt;"",COUNTIF($K$5:K832,K832)&amp;"-"&amp;K832,"")</f>
        <v/>
      </c>
      <c r="K832" s="21"/>
      <c r="L832" s="21"/>
      <c r="M832" s="13" t="s">
        <v>385</v>
      </c>
      <c r="N832" s="26" t="str">
        <f>IF(O832&lt;&gt;"",COUNTIF($O$5:O832,O832)&amp;"-"&amp;O832,"")</f>
        <v/>
      </c>
      <c r="O832" s="27"/>
      <c r="P832" s="27"/>
      <c r="R832" s="22" t="str">
        <f>IF(T832&lt;&gt;"",COUNTIF($S$5:S832,S832)&amp;"-"&amp;S832,"")</f>
        <v/>
      </c>
      <c r="S832" s="22" t="str">
        <f t="shared" si="19"/>
        <v/>
      </c>
      <c r="T832" s="27"/>
      <c r="U832" s="27"/>
      <c r="V832" s="27"/>
    </row>
    <row r="833" spans="7:22" ht="15.75" customHeight="1" x14ac:dyDescent="0.25">
      <c r="G833"/>
      <c r="H833"/>
      <c r="J833" s="26" t="str">
        <f>IF(K833&lt;&gt;"",COUNTIF($K$5:K833,K833)&amp;"-"&amp;K833,"")</f>
        <v/>
      </c>
      <c r="K833" s="21"/>
      <c r="L833" s="21"/>
      <c r="M833" s="13" t="s">
        <v>385</v>
      </c>
      <c r="N833" s="26" t="str">
        <f>IF(O833&lt;&gt;"",COUNTIF($O$5:O833,O833)&amp;"-"&amp;O833,"")</f>
        <v/>
      </c>
      <c r="O833" s="27"/>
      <c r="P833" s="27"/>
      <c r="R833" s="22" t="str">
        <f>IF(T833&lt;&gt;"",COUNTIF($S$5:S833,S833)&amp;"-"&amp;S833,"")</f>
        <v/>
      </c>
      <c r="S833" s="22" t="str">
        <f t="shared" si="19"/>
        <v/>
      </c>
      <c r="T833" s="27"/>
      <c r="U833" s="27"/>
      <c r="V833" s="27"/>
    </row>
    <row r="834" spans="7:22" ht="15.75" customHeight="1" x14ac:dyDescent="0.25">
      <c r="G834"/>
      <c r="H834"/>
      <c r="J834" s="26" t="str">
        <f>IF(K834&lt;&gt;"",COUNTIF($K$5:K834,K834)&amp;"-"&amp;K834,"")</f>
        <v/>
      </c>
      <c r="K834" s="21"/>
      <c r="L834" s="21"/>
      <c r="M834" s="13" t="s">
        <v>385</v>
      </c>
      <c r="N834" s="26" t="str">
        <f>IF(O834&lt;&gt;"",COUNTIF($O$5:O834,O834)&amp;"-"&amp;O834,"")</f>
        <v/>
      </c>
      <c r="O834" s="27"/>
      <c r="P834" s="27"/>
      <c r="R834" s="22" t="str">
        <f>IF(T834&lt;&gt;"",COUNTIF($S$5:S834,S834)&amp;"-"&amp;S834,"")</f>
        <v/>
      </c>
      <c r="S834" s="22" t="str">
        <f t="shared" si="19"/>
        <v/>
      </c>
      <c r="T834" s="27"/>
      <c r="U834" s="27"/>
      <c r="V834" s="27"/>
    </row>
    <row r="835" spans="7:22" ht="15.75" customHeight="1" x14ac:dyDescent="0.25">
      <c r="G835"/>
      <c r="H835"/>
      <c r="J835" s="26" t="str">
        <f>IF(K835&lt;&gt;"",COUNTIF($K$5:K835,K835)&amp;"-"&amp;K835,"")</f>
        <v/>
      </c>
      <c r="K835" s="21"/>
      <c r="L835" s="21"/>
      <c r="M835" s="13" t="s">
        <v>385</v>
      </c>
      <c r="N835" s="26" t="str">
        <f>IF(O835&lt;&gt;"",COUNTIF($O$5:O835,O835)&amp;"-"&amp;O835,"")</f>
        <v/>
      </c>
      <c r="O835" s="27"/>
      <c r="P835" s="27"/>
      <c r="R835" s="22" t="str">
        <f>IF(T835&lt;&gt;"",COUNTIF($S$5:S835,S835)&amp;"-"&amp;S835,"")</f>
        <v/>
      </c>
      <c r="S835" s="22" t="str">
        <f t="shared" si="19"/>
        <v/>
      </c>
      <c r="T835" s="27"/>
      <c r="U835" s="27"/>
      <c r="V835" s="27"/>
    </row>
    <row r="836" spans="7:22" ht="15.75" customHeight="1" x14ac:dyDescent="0.25">
      <c r="G836"/>
      <c r="H836"/>
      <c r="J836" s="26" t="str">
        <f>IF(K836&lt;&gt;"",COUNTIF($K$5:K836,K836)&amp;"-"&amp;K836,"")</f>
        <v/>
      </c>
      <c r="K836" s="21"/>
      <c r="L836" s="21"/>
      <c r="M836" s="13" t="s">
        <v>385</v>
      </c>
      <c r="N836" s="26" t="str">
        <f>IF(O836&lt;&gt;"",COUNTIF($O$5:O836,O836)&amp;"-"&amp;O836,"")</f>
        <v/>
      </c>
      <c r="O836" s="27"/>
      <c r="P836" s="27"/>
      <c r="R836" s="22" t="str">
        <f>IF(T836&lt;&gt;"",COUNTIF($S$5:S836,S836)&amp;"-"&amp;S836,"")</f>
        <v/>
      </c>
      <c r="S836" s="22" t="str">
        <f t="shared" si="19"/>
        <v/>
      </c>
      <c r="T836" s="27"/>
      <c r="U836" s="27"/>
      <c r="V836" s="27"/>
    </row>
    <row r="837" spans="7:22" ht="15.75" customHeight="1" x14ac:dyDescent="0.25">
      <c r="G837"/>
      <c r="H837"/>
      <c r="J837" s="26" t="str">
        <f>IF(K837&lt;&gt;"",COUNTIF($K$5:K837,K837)&amp;"-"&amp;K837,"")</f>
        <v/>
      </c>
      <c r="K837" s="21"/>
      <c r="L837" s="21"/>
      <c r="M837" s="13" t="s">
        <v>385</v>
      </c>
      <c r="N837" s="26" t="str">
        <f>IF(O837&lt;&gt;"",COUNTIF($O$5:O837,O837)&amp;"-"&amp;O837,"")</f>
        <v/>
      </c>
      <c r="O837" s="27"/>
      <c r="P837" s="27"/>
      <c r="R837" s="22" t="str">
        <f>IF(T837&lt;&gt;"",COUNTIF($S$5:S837,S837)&amp;"-"&amp;S837,"")</f>
        <v/>
      </c>
      <c r="S837" s="22" t="str">
        <f t="shared" si="19"/>
        <v/>
      </c>
      <c r="T837" s="27"/>
      <c r="U837" s="27"/>
      <c r="V837" s="27"/>
    </row>
    <row r="838" spans="7:22" ht="15.75" customHeight="1" x14ac:dyDescent="0.25">
      <c r="G838"/>
      <c r="H838"/>
      <c r="J838" s="26" t="str">
        <f>IF(K838&lt;&gt;"",COUNTIF($K$5:K838,K838)&amp;"-"&amp;K838,"")</f>
        <v/>
      </c>
      <c r="K838" s="21"/>
      <c r="L838" s="21"/>
      <c r="M838" s="13" t="s">
        <v>385</v>
      </c>
      <c r="N838" s="26" t="str">
        <f>IF(O838&lt;&gt;"",COUNTIF($O$5:O838,O838)&amp;"-"&amp;O838,"")</f>
        <v/>
      </c>
      <c r="O838" s="27"/>
      <c r="P838" s="27"/>
      <c r="R838" s="22" t="str">
        <f>IF(T838&lt;&gt;"",COUNTIF($S$5:S838,S838)&amp;"-"&amp;S838,"")</f>
        <v/>
      </c>
      <c r="S838" s="22" t="str">
        <f t="shared" ref="S838:S901" si="20">T838&amp;U838</f>
        <v/>
      </c>
      <c r="T838" s="27"/>
      <c r="U838" s="27"/>
      <c r="V838" s="27"/>
    </row>
    <row r="839" spans="7:22" ht="15.75" customHeight="1" x14ac:dyDescent="0.25">
      <c r="G839"/>
      <c r="H839"/>
      <c r="J839" s="26" t="str">
        <f>IF(K839&lt;&gt;"",COUNTIF($K$5:K839,K839)&amp;"-"&amp;K839,"")</f>
        <v/>
      </c>
      <c r="K839" s="21"/>
      <c r="L839" s="21"/>
      <c r="M839" s="13" t="s">
        <v>385</v>
      </c>
      <c r="N839" s="26" t="str">
        <f>IF(O839&lt;&gt;"",COUNTIF($O$5:O839,O839)&amp;"-"&amp;O839,"")</f>
        <v/>
      </c>
      <c r="O839" s="27"/>
      <c r="P839" s="27"/>
      <c r="R839" s="22" t="str">
        <f>IF(T839&lt;&gt;"",COUNTIF($S$5:S839,S839)&amp;"-"&amp;S839,"")</f>
        <v/>
      </c>
      <c r="S839" s="22" t="str">
        <f t="shared" si="20"/>
        <v/>
      </c>
      <c r="T839" s="27"/>
      <c r="U839" s="27"/>
      <c r="V839" s="27"/>
    </row>
    <row r="840" spans="7:22" ht="15.75" customHeight="1" x14ac:dyDescent="0.25">
      <c r="G840"/>
      <c r="H840"/>
      <c r="J840" s="26" t="str">
        <f>IF(K840&lt;&gt;"",COUNTIF($K$5:K840,K840)&amp;"-"&amp;K840,"")</f>
        <v/>
      </c>
      <c r="K840" s="21"/>
      <c r="L840" s="21"/>
      <c r="M840" s="13" t="s">
        <v>385</v>
      </c>
      <c r="N840" s="26" t="str">
        <f>IF(O840&lt;&gt;"",COUNTIF($O$5:O840,O840)&amp;"-"&amp;O840,"")</f>
        <v/>
      </c>
      <c r="O840" s="27"/>
      <c r="P840" s="27"/>
      <c r="R840" s="22" t="str">
        <f>IF(T840&lt;&gt;"",COUNTIF($S$5:S840,S840)&amp;"-"&amp;S840,"")</f>
        <v/>
      </c>
      <c r="S840" s="22" t="str">
        <f t="shared" si="20"/>
        <v/>
      </c>
      <c r="T840" s="27"/>
      <c r="U840" s="27"/>
      <c r="V840" s="27"/>
    </row>
    <row r="841" spans="7:22" ht="15.75" customHeight="1" x14ac:dyDescent="0.25">
      <c r="G841"/>
      <c r="H841"/>
      <c r="J841" s="26" t="str">
        <f>IF(K841&lt;&gt;"",COUNTIF($K$5:K841,K841)&amp;"-"&amp;K841,"")</f>
        <v/>
      </c>
      <c r="K841" s="21"/>
      <c r="L841" s="21"/>
      <c r="M841" s="13" t="s">
        <v>385</v>
      </c>
      <c r="N841" s="26" t="str">
        <f>IF(O841&lt;&gt;"",COUNTIF($O$5:O841,O841)&amp;"-"&amp;O841,"")</f>
        <v/>
      </c>
      <c r="O841" s="27"/>
      <c r="P841" s="27"/>
      <c r="R841" s="22" t="str">
        <f>IF(T841&lt;&gt;"",COUNTIF($S$5:S841,S841)&amp;"-"&amp;S841,"")</f>
        <v/>
      </c>
      <c r="S841" s="22" t="str">
        <f t="shared" si="20"/>
        <v/>
      </c>
      <c r="T841" s="27"/>
      <c r="U841" s="27"/>
      <c r="V841" s="27"/>
    </row>
    <row r="842" spans="7:22" ht="15.75" customHeight="1" x14ac:dyDescent="0.25">
      <c r="G842"/>
      <c r="H842"/>
      <c r="J842" s="26" t="str">
        <f>IF(K842&lt;&gt;"",COUNTIF($K$5:K842,K842)&amp;"-"&amp;K842,"")</f>
        <v/>
      </c>
      <c r="K842" s="21"/>
      <c r="L842" s="21"/>
      <c r="M842" s="13" t="s">
        <v>385</v>
      </c>
      <c r="N842" s="26" t="str">
        <f>IF(O842&lt;&gt;"",COUNTIF($O$5:O842,O842)&amp;"-"&amp;O842,"")</f>
        <v/>
      </c>
      <c r="O842" s="27"/>
      <c r="P842" s="27"/>
      <c r="R842" s="22" t="str">
        <f>IF(T842&lt;&gt;"",COUNTIF($S$5:S842,S842)&amp;"-"&amp;S842,"")</f>
        <v/>
      </c>
      <c r="S842" s="22" t="str">
        <f t="shared" si="20"/>
        <v/>
      </c>
      <c r="T842" s="27"/>
      <c r="U842" s="27"/>
      <c r="V842" s="27"/>
    </row>
    <row r="843" spans="7:22" ht="15.75" customHeight="1" x14ac:dyDescent="0.25">
      <c r="G843"/>
      <c r="H843"/>
      <c r="J843" s="26" t="str">
        <f>IF(K843&lt;&gt;"",COUNTIF($K$5:K843,K843)&amp;"-"&amp;K843,"")</f>
        <v/>
      </c>
      <c r="K843" s="21"/>
      <c r="L843" s="21"/>
      <c r="M843" s="13" t="s">
        <v>385</v>
      </c>
      <c r="N843" s="26" t="str">
        <f>IF(O843&lt;&gt;"",COUNTIF($O$5:O843,O843)&amp;"-"&amp;O843,"")</f>
        <v/>
      </c>
      <c r="O843" s="27"/>
      <c r="P843" s="27"/>
      <c r="R843" s="22" t="str">
        <f>IF(T843&lt;&gt;"",COUNTIF($S$5:S843,S843)&amp;"-"&amp;S843,"")</f>
        <v/>
      </c>
      <c r="S843" s="22" t="str">
        <f t="shared" si="20"/>
        <v/>
      </c>
      <c r="T843" s="27"/>
      <c r="U843" s="27"/>
      <c r="V843" s="27"/>
    </row>
    <row r="844" spans="7:22" ht="15.75" customHeight="1" x14ac:dyDescent="0.25">
      <c r="G844"/>
      <c r="H844"/>
      <c r="J844" s="26" t="str">
        <f>IF(K844&lt;&gt;"",COUNTIF($K$5:K844,K844)&amp;"-"&amp;K844,"")</f>
        <v/>
      </c>
      <c r="K844" s="21"/>
      <c r="L844" s="21"/>
      <c r="M844" s="13" t="s">
        <v>385</v>
      </c>
      <c r="N844" s="26" t="str">
        <f>IF(O844&lt;&gt;"",COUNTIF($O$5:O844,O844)&amp;"-"&amp;O844,"")</f>
        <v/>
      </c>
      <c r="O844" s="27"/>
      <c r="P844" s="27"/>
      <c r="R844" s="22" t="str">
        <f>IF(T844&lt;&gt;"",COUNTIF($S$5:S844,S844)&amp;"-"&amp;S844,"")</f>
        <v/>
      </c>
      <c r="S844" s="22" t="str">
        <f t="shared" si="20"/>
        <v/>
      </c>
      <c r="T844" s="27"/>
      <c r="U844" s="27"/>
      <c r="V844" s="27"/>
    </row>
    <row r="845" spans="7:22" ht="15.75" customHeight="1" x14ac:dyDescent="0.25">
      <c r="G845"/>
      <c r="H845"/>
      <c r="J845" s="26" t="str">
        <f>IF(K845&lt;&gt;"",COUNTIF($K$5:K845,K845)&amp;"-"&amp;K845,"")</f>
        <v/>
      </c>
      <c r="K845" s="21"/>
      <c r="L845" s="21"/>
      <c r="M845" s="13" t="s">
        <v>385</v>
      </c>
      <c r="N845" s="26" t="str">
        <f>IF(O845&lt;&gt;"",COUNTIF($O$5:O845,O845)&amp;"-"&amp;O845,"")</f>
        <v/>
      </c>
      <c r="O845" s="27"/>
      <c r="P845" s="27"/>
      <c r="R845" s="22" t="str">
        <f>IF(T845&lt;&gt;"",COUNTIF($S$5:S845,S845)&amp;"-"&amp;S845,"")</f>
        <v/>
      </c>
      <c r="S845" s="22" t="str">
        <f t="shared" si="20"/>
        <v/>
      </c>
      <c r="T845" s="27"/>
      <c r="U845" s="27"/>
      <c r="V845" s="27"/>
    </row>
    <row r="846" spans="7:22" ht="15.75" customHeight="1" x14ac:dyDescent="0.25">
      <c r="G846"/>
      <c r="H846"/>
      <c r="J846" s="26" t="str">
        <f>IF(K846&lt;&gt;"",COUNTIF($K$5:K846,K846)&amp;"-"&amp;K846,"")</f>
        <v/>
      </c>
      <c r="K846" s="21"/>
      <c r="L846" s="21"/>
      <c r="M846" s="13" t="s">
        <v>385</v>
      </c>
      <c r="N846" s="26" t="str">
        <f>IF(O846&lt;&gt;"",COUNTIF($O$5:O846,O846)&amp;"-"&amp;O846,"")</f>
        <v/>
      </c>
      <c r="O846" s="27"/>
      <c r="P846" s="27"/>
      <c r="R846" s="22" t="str">
        <f>IF(T846&lt;&gt;"",COUNTIF($S$5:S846,S846)&amp;"-"&amp;S846,"")</f>
        <v/>
      </c>
      <c r="S846" s="22" t="str">
        <f t="shared" si="20"/>
        <v/>
      </c>
      <c r="T846" s="27"/>
      <c r="U846" s="27"/>
      <c r="V846" s="27"/>
    </row>
    <row r="847" spans="7:22" ht="15.75" customHeight="1" x14ac:dyDescent="0.25">
      <c r="G847"/>
      <c r="H847"/>
      <c r="J847" s="26" t="str">
        <f>IF(K847&lt;&gt;"",COUNTIF($K$5:K847,K847)&amp;"-"&amp;K847,"")</f>
        <v/>
      </c>
      <c r="K847" s="21"/>
      <c r="L847" s="21"/>
      <c r="M847" s="13" t="s">
        <v>385</v>
      </c>
      <c r="N847" s="26" t="str">
        <f>IF(O847&lt;&gt;"",COUNTIF($O$5:O847,O847)&amp;"-"&amp;O847,"")</f>
        <v/>
      </c>
      <c r="O847" s="27"/>
      <c r="P847" s="27"/>
      <c r="R847" s="22" t="str">
        <f>IF(T847&lt;&gt;"",COUNTIF($S$5:S847,S847)&amp;"-"&amp;S847,"")</f>
        <v/>
      </c>
      <c r="S847" s="22" t="str">
        <f t="shared" si="20"/>
        <v/>
      </c>
      <c r="T847" s="27"/>
      <c r="U847" s="27"/>
      <c r="V847" s="27"/>
    </row>
    <row r="848" spans="7:22" ht="15.75" customHeight="1" x14ac:dyDescent="0.25">
      <c r="G848"/>
      <c r="H848"/>
      <c r="J848" s="26" t="str">
        <f>IF(K848&lt;&gt;"",COUNTIF($K$5:K848,K848)&amp;"-"&amp;K848,"")</f>
        <v/>
      </c>
      <c r="K848" s="21"/>
      <c r="L848" s="21"/>
      <c r="M848" s="13" t="s">
        <v>385</v>
      </c>
      <c r="N848" s="26" t="str">
        <f>IF(O848&lt;&gt;"",COUNTIF($O$5:O848,O848)&amp;"-"&amp;O848,"")</f>
        <v/>
      </c>
      <c r="O848" s="27"/>
      <c r="P848" s="27"/>
      <c r="R848" s="22" t="str">
        <f>IF(T848&lt;&gt;"",COUNTIF($S$5:S848,S848)&amp;"-"&amp;S848,"")</f>
        <v/>
      </c>
      <c r="S848" s="22" t="str">
        <f t="shared" si="20"/>
        <v/>
      </c>
      <c r="T848" s="27"/>
      <c r="U848" s="27"/>
      <c r="V848" s="27"/>
    </row>
    <row r="849" spans="7:22" ht="15.75" customHeight="1" x14ac:dyDescent="0.25">
      <c r="G849"/>
      <c r="H849"/>
      <c r="J849" s="26" t="str">
        <f>IF(K849&lt;&gt;"",COUNTIF($K$5:K849,K849)&amp;"-"&amp;K849,"")</f>
        <v/>
      </c>
      <c r="K849" s="21"/>
      <c r="L849" s="21"/>
      <c r="M849" s="13" t="s">
        <v>385</v>
      </c>
      <c r="N849" s="26" t="str">
        <f>IF(O849&lt;&gt;"",COUNTIF($O$5:O849,O849)&amp;"-"&amp;O849,"")</f>
        <v/>
      </c>
      <c r="O849" s="27"/>
      <c r="P849" s="27"/>
      <c r="R849" s="22" t="str">
        <f>IF(T849&lt;&gt;"",COUNTIF($S$5:S849,S849)&amp;"-"&amp;S849,"")</f>
        <v/>
      </c>
      <c r="S849" s="22" t="str">
        <f t="shared" si="20"/>
        <v/>
      </c>
      <c r="T849" s="27"/>
      <c r="U849" s="27"/>
      <c r="V849" s="27"/>
    </row>
    <row r="850" spans="7:22" ht="15.75" customHeight="1" x14ac:dyDescent="0.25">
      <c r="G850"/>
      <c r="H850"/>
      <c r="J850" s="26" t="str">
        <f>IF(K850&lt;&gt;"",COUNTIF($K$5:K850,K850)&amp;"-"&amp;K850,"")</f>
        <v/>
      </c>
      <c r="K850" s="21"/>
      <c r="L850" s="21"/>
      <c r="M850" s="13" t="s">
        <v>385</v>
      </c>
      <c r="N850" s="26" t="str">
        <f>IF(O850&lt;&gt;"",COUNTIF($O$5:O850,O850)&amp;"-"&amp;O850,"")</f>
        <v/>
      </c>
      <c r="O850" s="27"/>
      <c r="P850" s="27"/>
      <c r="R850" s="22" t="str">
        <f>IF(T850&lt;&gt;"",COUNTIF($S$5:S850,S850)&amp;"-"&amp;S850,"")</f>
        <v/>
      </c>
      <c r="S850" s="22" t="str">
        <f t="shared" si="20"/>
        <v/>
      </c>
      <c r="T850" s="27"/>
      <c r="U850" s="27"/>
      <c r="V850" s="27"/>
    </row>
    <row r="851" spans="7:22" ht="15.75" customHeight="1" x14ac:dyDescent="0.25">
      <c r="G851"/>
      <c r="H851"/>
      <c r="J851" s="26" t="str">
        <f>IF(K851&lt;&gt;"",COUNTIF($K$5:K851,K851)&amp;"-"&amp;K851,"")</f>
        <v/>
      </c>
      <c r="K851" s="21"/>
      <c r="L851" s="21"/>
      <c r="M851" s="13" t="s">
        <v>385</v>
      </c>
      <c r="N851" s="26" t="str">
        <f>IF(O851&lt;&gt;"",COUNTIF($O$5:O851,O851)&amp;"-"&amp;O851,"")</f>
        <v/>
      </c>
      <c r="O851" s="27"/>
      <c r="P851" s="27"/>
      <c r="R851" s="22" t="str">
        <f>IF(T851&lt;&gt;"",COUNTIF($S$5:S851,S851)&amp;"-"&amp;S851,"")</f>
        <v/>
      </c>
      <c r="S851" s="22" t="str">
        <f t="shared" si="20"/>
        <v/>
      </c>
      <c r="T851" s="27"/>
      <c r="U851" s="27"/>
      <c r="V851" s="27"/>
    </row>
    <row r="852" spans="7:22" ht="15.75" customHeight="1" x14ac:dyDescent="0.25">
      <c r="G852"/>
      <c r="H852"/>
      <c r="J852" s="26" t="str">
        <f>IF(K852&lt;&gt;"",COUNTIF($K$5:K852,K852)&amp;"-"&amp;K852,"")</f>
        <v/>
      </c>
      <c r="K852" s="21"/>
      <c r="L852" s="21"/>
      <c r="M852" s="13" t="s">
        <v>385</v>
      </c>
      <c r="N852" s="26" t="str">
        <f>IF(O852&lt;&gt;"",COUNTIF($O$5:O852,O852)&amp;"-"&amp;O852,"")</f>
        <v/>
      </c>
      <c r="O852" s="27"/>
      <c r="P852" s="27"/>
      <c r="R852" s="22" t="str">
        <f>IF(T852&lt;&gt;"",COUNTIF($S$5:S852,S852)&amp;"-"&amp;S852,"")</f>
        <v/>
      </c>
      <c r="S852" s="22" t="str">
        <f t="shared" si="20"/>
        <v/>
      </c>
      <c r="T852" s="27"/>
      <c r="U852" s="27"/>
      <c r="V852" s="27"/>
    </row>
    <row r="853" spans="7:22" ht="15.75" customHeight="1" x14ac:dyDescent="0.25">
      <c r="G853"/>
      <c r="H853"/>
      <c r="J853" s="26" t="str">
        <f>IF(K853&lt;&gt;"",COUNTIF($K$5:K853,K853)&amp;"-"&amp;K853,"")</f>
        <v/>
      </c>
      <c r="K853" s="21"/>
      <c r="L853" s="21"/>
      <c r="M853" s="13" t="s">
        <v>385</v>
      </c>
      <c r="N853" s="26" t="str">
        <f>IF(O853&lt;&gt;"",COUNTIF($O$5:O853,O853)&amp;"-"&amp;O853,"")</f>
        <v/>
      </c>
      <c r="O853" s="27"/>
      <c r="P853" s="27"/>
      <c r="R853" s="22" t="str">
        <f>IF(T853&lt;&gt;"",COUNTIF($S$5:S853,S853)&amp;"-"&amp;S853,"")</f>
        <v/>
      </c>
      <c r="S853" s="22" t="str">
        <f t="shared" si="20"/>
        <v/>
      </c>
      <c r="T853" s="27"/>
      <c r="U853" s="27"/>
      <c r="V853" s="27"/>
    </row>
    <row r="854" spans="7:22" ht="15.75" customHeight="1" x14ac:dyDescent="0.25">
      <c r="G854"/>
      <c r="H854"/>
      <c r="J854" s="26" t="str">
        <f>IF(K854&lt;&gt;"",COUNTIF($K$5:K854,K854)&amp;"-"&amp;K854,"")</f>
        <v/>
      </c>
      <c r="K854" s="21"/>
      <c r="L854" s="21"/>
      <c r="M854" s="13" t="s">
        <v>385</v>
      </c>
      <c r="N854" s="26" t="str">
        <f>IF(O854&lt;&gt;"",COUNTIF($O$5:O854,O854)&amp;"-"&amp;O854,"")</f>
        <v/>
      </c>
      <c r="O854" s="27"/>
      <c r="P854" s="27"/>
      <c r="R854" s="22" t="str">
        <f>IF(T854&lt;&gt;"",COUNTIF($S$5:S854,S854)&amp;"-"&amp;S854,"")</f>
        <v/>
      </c>
      <c r="S854" s="22" t="str">
        <f t="shared" si="20"/>
        <v/>
      </c>
      <c r="T854" s="27"/>
      <c r="U854" s="27"/>
      <c r="V854" s="27"/>
    </row>
    <row r="855" spans="7:22" ht="15.75" customHeight="1" x14ac:dyDescent="0.25">
      <c r="G855"/>
      <c r="H855"/>
      <c r="J855" s="26" t="str">
        <f>IF(K855&lt;&gt;"",COUNTIF($K$5:K855,K855)&amp;"-"&amp;K855,"")</f>
        <v/>
      </c>
      <c r="K855" s="21"/>
      <c r="L855" s="21"/>
      <c r="M855" s="13" t="s">
        <v>385</v>
      </c>
      <c r="N855" s="26" t="str">
        <f>IF(O855&lt;&gt;"",COUNTIF($O$5:O855,O855)&amp;"-"&amp;O855,"")</f>
        <v/>
      </c>
      <c r="O855" s="27"/>
      <c r="P855" s="27"/>
      <c r="R855" s="22" t="str">
        <f>IF(T855&lt;&gt;"",COUNTIF($S$5:S855,S855)&amp;"-"&amp;S855,"")</f>
        <v/>
      </c>
      <c r="S855" s="22" t="str">
        <f t="shared" si="20"/>
        <v/>
      </c>
      <c r="T855" s="27"/>
      <c r="U855" s="27"/>
      <c r="V855" s="27"/>
    </row>
    <row r="856" spans="7:22" ht="15.75" customHeight="1" x14ac:dyDescent="0.25">
      <c r="G856"/>
      <c r="H856"/>
      <c r="J856" s="26" t="str">
        <f>IF(K856&lt;&gt;"",COUNTIF($K$5:K856,K856)&amp;"-"&amp;K856,"")</f>
        <v/>
      </c>
      <c r="K856" s="21"/>
      <c r="L856" s="21"/>
      <c r="M856" s="13" t="s">
        <v>385</v>
      </c>
      <c r="N856" s="26" t="str">
        <f>IF(O856&lt;&gt;"",COUNTIF($O$5:O856,O856)&amp;"-"&amp;O856,"")</f>
        <v/>
      </c>
      <c r="O856" s="27"/>
      <c r="P856" s="27"/>
      <c r="R856" s="22" t="str">
        <f>IF(T856&lt;&gt;"",COUNTIF($S$5:S856,S856)&amp;"-"&amp;S856,"")</f>
        <v/>
      </c>
      <c r="S856" s="22" t="str">
        <f t="shared" si="20"/>
        <v/>
      </c>
      <c r="T856" s="27"/>
      <c r="U856" s="27"/>
      <c r="V856" s="27"/>
    </row>
    <row r="857" spans="7:22" ht="15.75" customHeight="1" x14ac:dyDescent="0.25">
      <c r="G857"/>
      <c r="H857"/>
      <c r="J857" s="26" t="str">
        <f>IF(K857&lt;&gt;"",COUNTIF($K$5:K857,K857)&amp;"-"&amp;K857,"")</f>
        <v/>
      </c>
      <c r="K857" s="21"/>
      <c r="L857" s="21"/>
      <c r="M857" s="13" t="s">
        <v>385</v>
      </c>
      <c r="N857" s="26" t="str">
        <f>IF(O857&lt;&gt;"",COUNTIF($O$5:O857,O857)&amp;"-"&amp;O857,"")</f>
        <v/>
      </c>
      <c r="O857" s="27"/>
      <c r="P857" s="27"/>
      <c r="R857" s="22" t="str">
        <f>IF(T857&lt;&gt;"",COUNTIF($S$5:S857,S857)&amp;"-"&amp;S857,"")</f>
        <v/>
      </c>
      <c r="S857" s="22" t="str">
        <f t="shared" si="20"/>
        <v/>
      </c>
      <c r="T857" s="27"/>
      <c r="U857" s="27"/>
      <c r="V857" s="27"/>
    </row>
    <row r="858" spans="7:22" ht="15.75" customHeight="1" x14ac:dyDescent="0.25">
      <c r="G858"/>
      <c r="H858"/>
      <c r="J858" s="26" t="str">
        <f>IF(K858&lt;&gt;"",COUNTIF($K$5:K858,K858)&amp;"-"&amp;K858,"")</f>
        <v/>
      </c>
      <c r="K858" s="21"/>
      <c r="L858" s="21"/>
      <c r="M858" s="13" t="s">
        <v>385</v>
      </c>
      <c r="N858" s="26" t="str">
        <f>IF(O858&lt;&gt;"",COUNTIF($O$5:O858,O858)&amp;"-"&amp;O858,"")</f>
        <v/>
      </c>
      <c r="O858" s="27"/>
      <c r="P858" s="27"/>
      <c r="R858" s="22" t="str">
        <f>IF(T858&lt;&gt;"",COUNTIF($S$5:S858,S858)&amp;"-"&amp;S858,"")</f>
        <v/>
      </c>
      <c r="S858" s="22" t="str">
        <f t="shared" si="20"/>
        <v/>
      </c>
      <c r="T858" s="27"/>
      <c r="U858" s="27"/>
      <c r="V858" s="27"/>
    </row>
    <row r="859" spans="7:22" ht="15.75" customHeight="1" x14ac:dyDescent="0.25">
      <c r="G859"/>
      <c r="H859"/>
      <c r="J859" s="26" t="str">
        <f>IF(K859&lt;&gt;"",COUNTIF($K$5:K859,K859)&amp;"-"&amp;K859,"")</f>
        <v/>
      </c>
      <c r="K859" s="21"/>
      <c r="L859" s="21"/>
      <c r="M859" s="13" t="s">
        <v>385</v>
      </c>
      <c r="N859" s="26" t="str">
        <f>IF(O859&lt;&gt;"",COUNTIF($O$5:O859,O859)&amp;"-"&amp;O859,"")</f>
        <v/>
      </c>
      <c r="O859" s="27"/>
      <c r="P859" s="27"/>
      <c r="R859" s="22" t="str">
        <f>IF(T859&lt;&gt;"",COUNTIF($S$5:S859,S859)&amp;"-"&amp;S859,"")</f>
        <v/>
      </c>
      <c r="S859" s="22" t="str">
        <f t="shared" si="20"/>
        <v/>
      </c>
      <c r="T859" s="27"/>
      <c r="U859" s="27"/>
      <c r="V859" s="27"/>
    </row>
    <row r="860" spans="7:22" ht="15.75" customHeight="1" x14ac:dyDescent="0.25">
      <c r="G860"/>
      <c r="H860"/>
      <c r="J860" s="26" t="str">
        <f>IF(K860&lt;&gt;"",COUNTIF($K$5:K860,K860)&amp;"-"&amp;K860,"")</f>
        <v/>
      </c>
      <c r="K860" s="21"/>
      <c r="L860" s="21"/>
      <c r="M860" s="13" t="s">
        <v>385</v>
      </c>
      <c r="N860" s="26" t="str">
        <f>IF(O860&lt;&gt;"",COUNTIF($O$5:O860,O860)&amp;"-"&amp;O860,"")</f>
        <v/>
      </c>
      <c r="O860" s="27"/>
      <c r="P860" s="27"/>
      <c r="R860" s="22" t="str">
        <f>IF(T860&lt;&gt;"",COUNTIF($S$5:S860,S860)&amp;"-"&amp;S860,"")</f>
        <v/>
      </c>
      <c r="S860" s="22" t="str">
        <f t="shared" si="20"/>
        <v/>
      </c>
      <c r="T860" s="27"/>
      <c r="U860" s="27"/>
      <c r="V860" s="27"/>
    </row>
    <row r="861" spans="7:22" ht="15.75" customHeight="1" x14ac:dyDescent="0.25">
      <c r="G861"/>
      <c r="H861"/>
      <c r="J861" s="26" t="str">
        <f>IF(K861&lt;&gt;"",COUNTIF($K$5:K861,K861)&amp;"-"&amp;K861,"")</f>
        <v/>
      </c>
      <c r="K861" s="21"/>
      <c r="L861" s="21"/>
      <c r="M861" s="13" t="s">
        <v>385</v>
      </c>
      <c r="N861" s="26" t="str">
        <f>IF(O861&lt;&gt;"",COUNTIF($O$5:O861,O861)&amp;"-"&amp;O861,"")</f>
        <v/>
      </c>
      <c r="O861" s="27"/>
      <c r="P861" s="27"/>
      <c r="R861" s="22" t="str">
        <f>IF(T861&lt;&gt;"",COUNTIF($S$5:S861,S861)&amp;"-"&amp;S861,"")</f>
        <v/>
      </c>
      <c r="S861" s="22" t="str">
        <f t="shared" si="20"/>
        <v/>
      </c>
      <c r="T861" s="27"/>
      <c r="U861" s="27"/>
      <c r="V861" s="27"/>
    </row>
    <row r="862" spans="7:22" ht="15.75" customHeight="1" x14ac:dyDescent="0.25">
      <c r="G862"/>
      <c r="H862"/>
      <c r="J862" s="26" t="str">
        <f>IF(K862&lt;&gt;"",COUNTIF($K$5:K862,K862)&amp;"-"&amp;K862,"")</f>
        <v/>
      </c>
      <c r="K862" s="21"/>
      <c r="L862" s="21"/>
      <c r="M862" s="13" t="s">
        <v>385</v>
      </c>
      <c r="N862" s="26" t="str">
        <f>IF(O862&lt;&gt;"",COUNTIF($O$5:O862,O862)&amp;"-"&amp;O862,"")</f>
        <v/>
      </c>
      <c r="O862" s="27"/>
      <c r="P862" s="27"/>
      <c r="R862" s="22" t="str">
        <f>IF(T862&lt;&gt;"",COUNTIF($S$5:S862,S862)&amp;"-"&amp;S862,"")</f>
        <v/>
      </c>
      <c r="S862" s="22" t="str">
        <f t="shared" si="20"/>
        <v/>
      </c>
      <c r="T862" s="27"/>
      <c r="U862" s="27"/>
      <c r="V862" s="27"/>
    </row>
    <row r="863" spans="7:22" ht="15.75" customHeight="1" x14ac:dyDescent="0.25">
      <c r="G863"/>
      <c r="H863"/>
      <c r="J863" s="26" t="str">
        <f>IF(K863&lt;&gt;"",COUNTIF($K$5:K863,K863)&amp;"-"&amp;K863,"")</f>
        <v/>
      </c>
      <c r="K863" s="21"/>
      <c r="L863" s="21"/>
      <c r="M863" s="13" t="s">
        <v>385</v>
      </c>
      <c r="N863" s="26" t="str">
        <f>IF(O863&lt;&gt;"",COUNTIF($O$5:O863,O863)&amp;"-"&amp;O863,"")</f>
        <v/>
      </c>
      <c r="O863" s="27"/>
      <c r="P863" s="27"/>
      <c r="R863" s="22" t="str">
        <f>IF(T863&lt;&gt;"",COUNTIF($S$5:S863,S863)&amp;"-"&amp;S863,"")</f>
        <v/>
      </c>
      <c r="S863" s="22" t="str">
        <f t="shared" si="20"/>
        <v/>
      </c>
      <c r="T863" s="27"/>
      <c r="U863" s="27"/>
      <c r="V863" s="27"/>
    </row>
    <row r="864" spans="7:22" ht="15.75" customHeight="1" x14ac:dyDescent="0.25">
      <c r="G864"/>
      <c r="H864"/>
      <c r="J864" s="26" t="str">
        <f>IF(K864&lt;&gt;"",COUNTIF($K$5:K864,K864)&amp;"-"&amp;K864,"")</f>
        <v/>
      </c>
      <c r="K864" s="21"/>
      <c r="L864" s="21"/>
      <c r="M864" s="13" t="s">
        <v>385</v>
      </c>
      <c r="N864" s="26" t="str">
        <f>IF(O864&lt;&gt;"",COUNTIF($O$5:O864,O864)&amp;"-"&amp;O864,"")</f>
        <v/>
      </c>
      <c r="O864" s="27"/>
      <c r="P864" s="27"/>
      <c r="R864" s="22" t="str">
        <f>IF(T864&lt;&gt;"",COUNTIF($S$5:S864,S864)&amp;"-"&amp;S864,"")</f>
        <v/>
      </c>
      <c r="S864" s="22" t="str">
        <f t="shared" si="20"/>
        <v/>
      </c>
      <c r="T864" s="27"/>
      <c r="U864" s="27"/>
      <c r="V864" s="27"/>
    </row>
    <row r="865" spans="7:22" ht="15.75" customHeight="1" x14ac:dyDescent="0.25">
      <c r="G865"/>
      <c r="H865"/>
      <c r="J865" s="26" t="str">
        <f>IF(K865&lt;&gt;"",COUNTIF($K$5:K865,K865)&amp;"-"&amp;K865,"")</f>
        <v/>
      </c>
      <c r="K865" s="21"/>
      <c r="L865" s="21"/>
      <c r="M865" s="13" t="s">
        <v>385</v>
      </c>
      <c r="N865" s="26" t="str">
        <f>IF(O865&lt;&gt;"",COUNTIF($O$5:O865,O865)&amp;"-"&amp;O865,"")</f>
        <v/>
      </c>
      <c r="O865" s="27"/>
      <c r="P865" s="27"/>
      <c r="R865" s="22" t="str">
        <f>IF(T865&lt;&gt;"",COUNTIF($S$5:S865,S865)&amp;"-"&amp;S865,"")</f>
        <v/>
      </c>
      <c r="S865" s="22" t="str">
        <f t="shared" si="20"/>
        <v/>
      </c>
      <c r="T865" s="27"/>
      <c r="U865" s="27"/>
      <c r="V865" s="27"/>
    </row>
    <row r="866" spans="7:22" ht="15.75" customHeight="1" x14ac:dyDescent="0.25">
      <c r="G866"/>
      <c r="H866"/>
      <c r="J866" s="26" t="str">
        <f>IF(K866&lt;&gt;"",COUNTIF($K$5:K866,K866)&amp;"-"&amp;K866,"")</f>
        <v/>
      </c>
      <c r="K866" s="21"/>
      <c r="L866" s="21"/>
      <c r="M866" s="13" t="s">
        <v>385</v>
      </c>
      <c r="N866" s="26" t="str">
        <f>IF(O866&lt;&gt;"",COUNTIF($O$5:O866,O866)&amp;"-"&amp;O866,"")</f>
        <v/>
      </c>
      <c r="O866" s="27"/>
      <c r="P866" s="27"/>
      <c r="R866" s="22" t="str">
        <f>IF(T866&lt;&gt;"",COUNTIF($S$5:S866,S866)&amp;"-"&amp;S866,"")</f>
        <v/>
      </c>
      <c r="S866" s="22" t="str">
        <f t="shared" si="20"/>
        <v/>
      </c>
      <c r="T866" s="27"/>
      <c r="U866" s="27"/>
      <c r="V866" s="27"/>
    </row>
    <row r="867" spans="7:22" ht="15.75" customHeight="1" x14ac:dyDescent="0.25">
      <c r="G867"/>
      <c r="H867"/>
      <c r="J867" s="26" t="str">
        <f>IF(K867&lt;&gt;"",COUNTIF($K$5:K867,K867)&amp;"-"&amp;K867,"")</f>
        <v/>
      </c>
      <c r="K867" s="21"/>
      <c r="L867" s="21"/>
      <c r="M867" s="13" t="s">
        <v>385</v>
      </c>
      <c r="N867" s="26" t="str">
        <f>IF(O867&lt;&gt;"",COUNTIF($O$5:O867,O867)&amp;"-"&amp;O867,"")</f>
        <v/>
      </c>
      <c r="O867" s="27"/>
      <c r="P867" s="27"/>
      <c r="R867" s="22" t="str">
        <f>IF(T867&lt;&gt;"",COUNTIF($S$5:S867,S867)&amp;"-"&amp;S867,"")</f>
        <v/>
      </c>
      <c r="S867" s="22" t="str">
        <f t="shared" si="20"/>
        <v/>
      </c>
      <c r="T867" s="27"/>
      <c r="U867" s="27"/>
      <c r="V867" s="27"/>
    </row>
    <row r="868" spans="7:22" ht="15.75" customHeight="1" x14ac:dyDescent="0.25">
      <c r="G868"/>
      <c r="H868"/>
      <c r="J868" s="26" t="str">
        <f>IF(K868&lt;&gt;"",COUNTIF($K$5:K868,K868)&amp;"-"&amp;K868,"")</f>
        <v/>
      </c>
      <c r="K868" s="21"/>
      <c r="L868" s="21"/>
      <c r="M868" s="13" t="s">
        <v>385</v>
      </c>
      <c r="N868" s="26" t="str">
        <f>IF(O868&lt;&gt;"",COUNTIF($O$5:O868,O868)&amp;"-"&amp;O868,"")</f>
        <v/>
      </c>
      <c r="O868" s="27"/>
      <c r="P868" s="27"/>
      <c r="R868" s="22" t="str">
        <f>IF(T868&lt;&gt;"",COUNTIF($S$5:S868,S868)&amp;"-"&amp;S868,"")</f>
        <v/>
      </c>
      <c r="S868" s="22" t="str">
        <f t="shared" si="20"/>
        <v/>
      </c>
      <c r="T868" s="27"/>
      <c r="U868" s="27"/>
      <c r="V868" s="27"/>
    </row>
    <row r="869" spans="7:22" ht="15.75" customHeight="1" x14ac:dyDescent="0.25">
      <c r="G869"/>
      <c r="H869"/>
      <c r="J869" s="26" t="str">
        <f>IF(K869&lt;&gt;"",COUNTIF($K$5:K869,K869)&amp;"-"&amp;K869,"")</f>
        <v/>
      </c>
      <c r="K869" s="21"/>
      <c r="L869" s="21"/>
      <c r="M869" s="13" t="s">
        <v>385</v>
      </c>
      <c r="N869" s="26" t="str">
        <f>IF(O869&lt;&gt;"",COUNTIF($O$5:O869,O869)&amp;"-"&amp;O869,"")</f>
        <v/>
      </c>
      <c r="O869" s="27"/>
      <c r="P869" s="27"/>
      <c r="R869" s="22" t="str">
        <f>IF(T869&lt;&gt;"",COUNTIF($S$5:S869,S869)&amp;"-"&amp;S869,"")</f>
        <v/>
      </c>
      <c r="S869" s="22" t="str">
        <f t="shared" si="20"/>
        <v/>
      </c>
      <c r="T869" s="27"/>
      <c r="U869" s="27"/>
      <c r="V869" s="27"/>
    </row>
    <row r="870" spans="7:22" ht="15.75" customHeight="1" x14ac:dyDescent="0.25">
      <c r="G870"/>
      <c r="H870"/>
      <c r="J870" s="26" t="str">
        <f>IF(K870&lt;&gt;"",COUNTIF($K$5:K870,K870)&amp;"-"&amp;K870,"")</f>
        <v/>
      </c>
      <c r="K870" s="21"/>
      <c r="L870" s="21"/>
      <c r="M870" s="13" t="s">
        <v>385</v>
      </c>
      <c r="N870" s="26" t="str">
        <f>IF(O870&lt;&gt;"",COUNTIF($O$5:O870,O870)&amp;"-"&amp;O870,"")</f>
        <v/>
      </c>
      <c r="O870" s="27"/>
      <c r="P870" s="27"/>
      <c r="R870" s="22" t="str">
        <f>IF(T870&lt;&gt;"",COUNTIF($S$5:S870,S870)&amp;"-"&amp;S870,"")</f>
        <v/>
      </c>
      <c r="S870" s="22" t="str">
        <f t="shared" si="20"/>
        <v/>
      </c>
      <c r="T870" s="27"/>
      <c r="U870" s="27"/>
      <c r="V870" s="27"/>
    </row>
    <row r="871" spans="7:22" ht="15.75" customHeight="1" x14ac:dyDescent="0.25">
      <c r="G871"/>
      <c r="H871"/>
      <c r="J871" s="26" t="str">
        <f>IF(K871&lt;&gt;"",COUNTIF($K$5:K871,K871)&amp;"-"&amp;K871,"")</f>
        <v/>
      </c>
      <c r="K871" s="21"/>
      <c r="L871" s="21"/>
      <c r="M871" s="13" t="s">
        <v>385</v>
      </c>
      <c r="N871" s="26" t="str">
        <f>IF(O871&lt;&gt;"",COUNTIF($O$5:O871,O871)&amp;"-"&amp;O871,"")</f>
        <v/>
      </c>
      <c r="O871" s="27"/>
      <c r="P871" s="27"/>
      <c r="R871" s="22" t="str">
        <f>IF(T871&lt;&gt;"",COUNTIF($S$5:S871,S871)&amp;"-"&amp;S871,"")</f>
        <v/>
      </c>
      <c r="S871" s="22" t="str">
        <f t="shared" si="20"/>
        <v/>
      </c>
      <c r="T871" s="27"/>
      <c r="U871" s="27"/>
      <c r="V871" s="27"/>
    </row>
    <row r="872" spans="7:22" ht="15.75" customHeight="1" x14ac:dyDescent="0.25">
      <c r="G872"/>
      <c r="H872"/>
      <c r="J872" s="26" t="str">
        <f>IF(K872&lt;&gt;"",COUNTIF($K$5:K872,K872)&amp;"-"&amp;K872,"")</f>
        <v/>
      </c>
      <c r="K872" s="21"/>
      <c r="L872" s="21"/>
      <c r="M872" s="13" t="s">
        <v>385</v>
      </c>
      <c r="N872" s="26" t="str">
        <f>IF(O872&lt;&gt;"",COUNTIF($O$5:O872,O872)&amp;"-"&amp;O872,"")</f>
        <v/>
      </c>
      <c r="O872" s="27"/>
      <c r="P872" s="27"/>
      <c r="R872" s="22" t="str">
        <f>IF(T872&lt;&gt;"",COUNTIF($S$5:S872,S872)&amp;"-"&amp;S872,"")</f>
        <v/>
      </c>
      <c r="S872" s="22" t="str">
        <f t="shared" si="20"/>
        <v/>
      </c>
      <c r="T872" s="27"/>
      <c r="U872" s="27"/>
      <c r="V872" s="27"/>
    </row>
    <row r="873" spans="7:22" ht="15.75" customHeight="1" x14ac:dyDescent="0.25">
      <c r="G873"/>
      <c r="H873"/>
      <c r="J873" s="26" t="str">
        <f>IF(K873&lt;&gt;"",COUNTIF($K$5:K873,K873)&amp;"-"&amp;K873,"")</f>
        <v/>
      </c>
      <c r="K873" s="21"/>
      <c r="L873" s="21"/>
      <c r="M873" s="13" t="s">
        <v>385</v>
      </c>
      <c r="N873" s="26" t="str">
        <f>IF(O873&lt;&gt;"",COUNTIF($O$5:O873,O873)&amp;"-"&amp;O873,"")</f>
        <v/>
      </c>
      <c r="O873" s="27"/>
      <c r="P873" s="27"/>
      <c r="R873" s="22" t="str">
        <f>IF(T873&lt;&gt;"",COUNTIF($S$5:S873,S873)&amp;"-"&amp;S873,"")</f>
        <v/>
      </c>
      <c r="S873" s="22" t="str">
        <f t="shared" si="20"/>
        <v/>
      </c>
      <c r="T873" s="27"/>
      <c r="U873" s="27"/>
      <c r="V873" s="27"/>
    </row>
    <row r="874" spans="7:22" ht="15.75" customHeight="1" x14ac:dyDescent="0.25">
      <c r="G874"/>
      <c r="H874"/>
      <c r="J874" s="26" t="str">
        <f>IF(K874&lt;&gt;"",COUNTIF($K$5:K874,K874)&amp;"-"&amp;K874,"")</f>
        <v/>
      </c>
      <c r="K874" s="21"/>
      <c r="L874" s="21"/>
      <c r="M874" s="13" t="s">
        <v>385</v>
      </c>
      <c r="N874" s="26" t="str">
        <f>IF(O874&lt;&gt;"",COUNTIF($O$5:O874,O874)&amp;"-"&amp;O874,"")</f>
        <v/>
      </c>
      <c r="O874" s="27"/>
      <c r="P874" s="27"/>
      <c r="R874" s="22" t="str">
        <f>IF(T874&lt;&gt;"",COUNTIF($S$5:S874,S874)&amp;"-"&amp;S874,"")</f>
        <v/>
      </c>
      <c r="S874" s="22" t="str">
        <f t="shared" si="20"/>
        <v/>
      </c>
      <c r="T874" s="27"/>
      <c r="U874" s="27"/>
      <c r="V874" s="27"/>
    </row>
    <row r="875" spans="7:22" ht="15.75" customHeight="1" x14ac:dyDescent="0.25">
      <c r="G875"/>
      <c r="H875"/>
      <c r="J875" s="26" t="str">
        <f>IF(K875&lt;&gt;"",COUNTIF($K$5:K875,K875)&amp;"-"&amp;K875,"")</f>
        <v/>
      </c>
      <c r="K875" s="21"/>
      <c r="L875" s="21"/>
      <c r="M875" s="13" t="s">
        <v>385</v>
      </c>
      <c r="N875" s="26" t="str">
        <f>IF(O875&lt;&gt;"",COUNTIF($O$5:O875,O875)&amp;"-"&amp;O875,"")</f>
        <v/>
      </c>
      <c r="O875" s="27"/>
      <c r="P875" s="27"/>
      <c r="R875" s="22" t="str">
        <f>IF(T875&lt;&gt;"",COUNTIF($S$5:S875,S875)&amp;"-"&amp;S875,"")</f>
        <v/>
      </c>
      <c r="S875" s="22" t="str">
        <f t="shared" si="20"/>
        <v/>
      </c>
      <c r="T875" s="27"/>
      <c r="U875" s="27"/>
      <c r="V875" s="27"/>
    </row>
    <row r="876" spans="7:22" ht="15.75" customHeight="1" x14ac:dyDescent="0.25">
      <c r="G876"/>
      <c r="H876"/>
      <c r="J876" s="26" t="str">
        <f>IF(K876&lt;&gt;"",COUNTIF($K$5:K876,K876)&amp;"-"&amp;K876,"")</f>
        <v/>
      </c>
      <c r="K876" s="21"/>
      <c r="L876" s="21"/>
      <c r="M876" s="13" t="s">
        <v>385</v>
      </c>
      <c r="N876" s="26" t="str">
        <f>IF(O876&lt;&gt;"",COUNTIF($O$5:O876,O876)&amp;"-"&amp;O876,"")</f>
        <v/>
      </c>
      <c r="O876" s="27"/>
      <c r="P876" s="27"/>
      <c r="R876" s="22" t="str">
        <f>IF(T876&lt;&gt;"",COUNTIF($S$5:S876,S876)&amp;"-"&amp;S876,"")</f>
        <v/>
      </c>
      <c r="S876" s="22" t="str">
        <f t="shared" si="20"/>
        <v/>
      </c>
      <c r="T876" s="27"/>
      <c r="U876" s="27"/>
      <c r="V876" s="27"/>
    </row>
    <row r="877" spans="7:22" ht="15.75" customHeight="1" x14ac:dyDescent="0.25">
      <c r="G877"/>
      <c r="H877"/>
      <c r="J877" s="26" t="str">
        <f>IF(K877&lt;&gt;"",COUNTIF($K$5:K877,K877)&amp;"-"&amp;K877,"")</f>
        <v/>
      </c>
      <c r="K877" s="21"/>
      <c r="L877" s="21"/>
      <c r="M877" s="13" t="s">
        <v>385</v>
      </c>
      <c r="N877" s="26" t="str">
        <f>IF(O877&lt;&gt;"",COUNTIF($O$5:O877,O877)&amp;"-"&amp;O877,"")</f>
        <v/>
      </c>
      <c r="O877" s="27"/>
      <c r="P877" s="27"/>
      <c r="R877" s="22" t="str">
        <f>IF(T877&lt;&gt;"",COUNTIF($S$5:S877,S877)&amp;"-"&amp;S877,"")</f>
        <v/>
      </c>
      <c r="S877" s="22" t="str">
        <f t="shared" si="20"/>
        <v/>
      </c>
      <c r="T877" s="27"/>
      <c r="U877" s="27"/>
      <c r="V877" s="27"/>
    </row>
    <row r="878" spans="7:22" ht="15.75" customHeight="1" x14ac:dyDescent="0.25">
      <c r="G878"/>
      <c r="H878"/>
      <c r="J878" s="26" t="str">
        <f>IF(K878&lt;&gt;"",COUNTIF($K$5:K878,K878)&amp;"-"&amp;K878,"")</f>
        <v/>
      </c>
      <c r="K878" s="21"/>
      <c r="L878" s="21"/>
      <c r="M878" s="13" t="s">
        <v>385</v>
      </c>
      <c r="N878" s="26" t="str">
        <f>IF(O878&lt;&gt;"",COUNTIF($O$5:O878,O878)&amp;"-"&amp;O878,"")</f>
        <v/>
      </c>
      <c r="O878" s="27"/>
      <c r="P878" s="27"/>
      <c r="R878" s="22" t="str">
        <f>IF(T878&lt;&gt;"",COUNTIF($S$5:S878,S878)&amp;"-"&amp;S878,"")</f>
        <v/>
      </c>
      <c r="S878" s="22" t="str">
        <f t="shared" si="20"/>
        <v/>
      </c>
      <c r="T878" s="27"/>
      <c r="U878" s="27"/>
      <c r="V878" s="27"/>
    </row>
    <row r="879" spans="7:22" ht="15.75" customHeight="1" x14ac:dyDescent="0.25">
      <c r="G879"/>
      <c r="H879"/>
      <c r="J879" s="26" t="str">
        <f>IF(K879&lt;&gt;"",COUNTIF($K$5:K879,K879)&amp;"-"&amp;K879,"")</f>
        <v/>
      </c>
      <c r="K879" s="21"/>
      <c r="L879" s="21"/>
      <c r="M879" s="13" t="s">
        <v>385</v>
      </c>
      <c r="N879" s="26" t="str">
        <f>IF(O879&lt;&gt;"",COUNTIF($O$5:O879,O879)&amp;"-"&amp;O879,"")</f>
        <v/>
      </c>
      <c r="O879" s="27"/>
      <c r="P879" s="27"/>
      <c r="R879" s="22" t="str">
        <f>IF(T879&lt;&gt;"",COUNTIF($S$5:S879,S879)&amp;"-"&amp;S879,"")</f>
        <v/>
      </c>
      <c r="S879" s="22" t="str">
        <f t="shared" si="20"/>
        <v/>
      </c>
      <c r="T879" s="27"/>
      <c r="U879" s="27"/>
      <c r="V879" s="27"/>
    </row>
    <row r="880" spans="7:22" ht="15.75" customHeight="1" x14ac:dyDescent="0.25">
      <c r="G880"/>
      <c r="H880"/>
      <c r="J880" s="26" t="str">
        <f>IF(K880&lt;&gt;"",COUNTIF($K$5:K880,K880)&amp;"-"&amp;K880,"")</f>
        <v/>
      </c>
      <c r="K880" s="21"/>
      <c r="L880" s="21"/>
      <c r="M880" s="13" t="s">
        <v>385</v>
      </c>
      <c r="N880" s="26" t="str">
        <f>IF(O880&lt;&gt;"",COUNTIF($O$5:O880,O880)&amp;"-"&amp;O880,"")</f>
        <v/>
      </c>
      <c r="O880" s="27"/>
      <c r="P880" s="27"/>
      <c r="R880" s="22" t="str">
        <f>IF(T880&lt;&gt;"",COUNTIF($S$5:S880,S880)&amp;"-"&amp;S880,"")</f>
        <v/>
      </c>
      <c r="S880" s="22" t="str">
        <f t="shared" si="20"/>
        <v/>
      </c>
      <c r="T880" s="27"/>
      <c r="U880" s="27"/>
      <c r="V880" s="27"/>
    </row>
    <row r="881" spans="7:22" ht="15.75" customHeight="1" x14ac:dyDescent="0.25">
      <c r="G881"/>
      <c r="H881"/>
      <c r="J881" s="26" t="str">
        <f>IF(K881&lt;&gt;"",COUNTIF($K$5:K881,K881)&amp;"-"&amp;K881,"")</f>
        <v/>
      </c>
      <c r="K881" s="21"/>
      <c r="L881" s="21"/>
      <c r="M881" s="13" t="s">
        <v>385</v>
      </c>
      <c r="N881" s="26" t="str">
        <f>IF(O881&lt;&gt;"",COUNTIF($O$5:O881,O881)&amp;"-"&amp;O881,"")</f>
        <v/>
      </c>
      <c r="O881" s="27"/>
      <c r="P881" s="27"/>
      <c r="R881" s="22" t="str">
        <f>IF(T881&lt;&gt;"",COUNTIF($S$5:S881,S881)&amp;"-"&amp;S881,"")</f>
        <v/>
      </c>
      <c r="S881" s="22" t="str">
        <f t="shared" si="20"/>
        <v/>
      </c>
      <c r="T881" s="27"/>
      <c r="U881" s="27"/>
      <c r="V881" s="27"/>
    </row>
    <row r="882" spans="7:22" ht="15.75" customHeight="1" x14ac:dyDescent="0.25">
      <c r="G882"/>
      <c r="H882"/>
      <c r="J882" s="26" t="str">
        <f>IF(K882&lt;&gt;"",COUNTIF($K$5:K882,K882)&amp;"-"&amp;K882,"")</f>
        <v/>
      </c>
      <c r="K882" s="21"/>
      <c r="L882" s="21"/>
      <c r="M882" s="13" t="s">
        <v>385</v>
      </c>
      <c r="N882" s="26" t="str">
        <f>IF(O882&lt;&gt;"",COUNTIF($O$5:O882,O882)&amp;"-"&amp;O882,"")</f>
        <v/>
      </c>
      <c r="O882" s="27"/>
      <c r="P882" s="27"/>
      <c r="R882" s="22" t="str">
        <f>IF(T882&lt;&gt;"",COUNTIF($S$5:S882,S882)&amp;"-"&amp;S882,"")</f>
        <v/>
      </c>
      <c r="S882" s="22" t="str">
        <f t="shared" si="20"/>
        <v/>
      </c>
      <c r="T882" s="27"/>
      <c r="U882" s="27"/>
      <c r="V882" s="27"/>
    </row>
    <row r="883" spans="7:22" ht="15.75" customHeight="1" x14ac:dyDescent="0.25">
      <c r="G883"/>
      <c r="H883"/>
      <c r="J883" s="26" t="str">
        <f>IF(K883&lt;&gt;"",COUNTIF($K$5:K883,K883)&amp;"-"&amp;K883,"")</f>
        <v/>
      </c>
      <c r="K883" s="21"/>
      <c r="L883" s="21"/>
      <c r="M883" s="13" t="s">
        <v>385</v>
      </c>
      <c r="N883" s="26" t="str">
        <f>IF(O883&lt;&gt;"",COUNTIF($O$5:O883,O883)&amp;"-"&amp;O883,"")</f>
        <v/>
      </c>
      <c r="O883" s="27"/>
      <c r="P883" s="27"/>
      <c r="R883" s="22" t="str">
        <f>IF(T883&lt;&gt;"",COUNTIF($S$5:S883,S883)&amp;"-"&amp;S883,"")</f>
        <v/>
      </c>
      <c r="S883" s="22" t="str">
        <f t="shared" si="20"/>
        <v/>
      </c>
      <c r="T883" s="27"/>
      <c r="U883" s="27"/>
      <c r="V883" s="27"/>
    </row>
    <row r="884" spans="7:22" ht="15.75" customHeight="1" x14ac:dyDescent="0.25">
      <c r="G884"/>
      <c r="H884"/>
      <c r="J884" s="26" t="str">
        <f>IF(K884&lt;&gt;"",COUNTIF($K$5:K884,K884)&amp;"-"&amp;K884,"")</f>
        <v/>
      </c>
      <c r="K884" s="21"/>
      <c r="L884" s="21"/>
      <c r="M884" s="13" t="s">
        <v>385</v>
      </c>
      <c r="N884" s="26" t="str">
        <f>IF(O884&lt;&gt;"",COUNTIF($O$5:O884,O884)&amp;"-"&amp;O884,"")</f>
        <v/>
      </c>
      <c r="O884" s="27"/>
      <c r="P884" s="27"/>
      <c r="R884" s="22" t="str">
        <f>IF(T884&lt;&gt;"",COUNTIF($S$5:S884,S884)&amp;"-"&amp;S884,"")</f>
        <v/>
      </c>
      <c r="S884" s="22" t="str">
        <f t="shared" si="20"/>
        <v/>
      </c>
      <c r="T884" s="27"/>
      <c r="U884" s="27"/>
      <c r="V884" s="27"/>
    </row>
    <row r="885" spans="7:22" ht="15.75" customHeight="1" x14ac:dyDescent="0.25">
      <c r="G885"/>
      <c r="H885"/>
      <c r="J885" s="26" t="str">
        <f>IF(K885&lt;&gt;"",COUNTIF($K$5:K885,K885)&amp;"-"&amp;K885,"")</f>
        <v/>
      </c>
      <c r="K885" s="21"/>
      <c r="L885" s="21"/>
      <c r="M885" s="13" t="s">
        <v>385</v>
      </c>
      <c r="N885" s="26" t="str">
        <f>IF(O885&lt;&gt;"",COUNTIF($O$5:O885,O885)&amp;"-"&amp;O885,"")</f>
        <v/>
      </c>
      <c r="O885" s="27"/>
      <c r="P885" s="27"/>
      <c r="R885" s="22" t="str">
        <f>IF(T885&lt;&gt;"",COUNTIF($S$5:S885,S885)&amp;"-"&amp;S885,"")</f>
        <v/>
      </c>
      <c r="S885" s="22" t="str">
        <f t="shared" si="20"/>
        <v/>
      </c>
      <c r="T885" s="27"/>
      <c r="U885" s="27"/>
      <c r="V885" s="27"/>
    </row>
    <row r="886" spans="7:22" ht="15.75" customHeight="1" x14ac:dyDescent="0.25">
      <c r="G886"/>
      <c r="H886"/>
      <c r="J886" s="26" t="str">
        <f>IF(K886&lt;&gt;"",COUNTIF($K$5:K886,K886)&amp;"-"&amp;K886,"")</f>
        <v/>
      </c>
      <c r="K886" s="21"/>
      <c r="L886" s="21"/>
      <c r="M886" s="13" t="s">
        <v>385</v>
      </c>
      <c r="N886" s="26" t="str">
        <f>IF(O886&lt;&gt;"",COUNTIF($O$5:O886,O886)&amp;"-"&amp;O886,"")</f>
        <v/>
      </c>
      <c r="O886" s="27"/>
      <c r="P886" s="27"/>
      <c r="R886" s="22" t="str">
        <f>IF(T886&lt;&gt;"",COUNTIF($S$5:S886,S886)&amp;"-"&amp;S886,"")</f>
        <v/>
      </c>
      <c r="S886" s="22" t="str">
        <f t="shared" si="20"/>
        <v/>
      </c>
      <c r="T886" s="27"/>
      <c r="U886" s="27"/>
      <c r="V886" s="27"/>
    </row>
    <row r="887" spans="7:22" ht="15.75" customHeight="1" x14ac:dyDescent="0.25">
      <c r="G887"/>
      <c r="H887"/>
      <c r="J887" s="26" t="str">
        <f>IF(K887&lt;&gt;"",COUNTIF($K$5:K887,K887)&amp;"-"&amp;K887,"")</f>
        <v/>
      </c>
      <c r="K887" s="21"/>
      <c r="L887" s="21"/>
      <c r="M887" s="13" t="s">
        <v>385</v>
      </c>
      <c r="N887" s="26" t="str">
        <f>IF(O887&lt;&gt;"",COUNTIF($O$5:O887,O887)&amp;"-"&amp;O887,"")</f>
        <v/>
      </c>
      <c r="O887" s="27"/>
      <c r="P887" s="27"/>
      <c r="R887" s="22" t="str">
        <f>IF(T887&lt;&gt;"",COUNTIF($S$5:S887,S887)&amp;"-"&amp;S887,"")</f>
        <v/>
      </c>
      <c r="S887" s="22" t="str">
        <f t="shared" si="20"/>
        <v/>
      </c>
      <c r="T887" s="27"/>
      <c r="U887" s="27"/>
      <c r="V887" s="27"/>
    </row>
    <row r="888" spans="7:22" ht="15.75" customHeight="1" x14ac:dyDescent="0.25">
      <c r="G888"/>
      <c r="H888"/>
      <c r="J888" s="26" t="str">
        <f>IF(K888&lt;&gt;"",COUNTIF($K$5:K888,K888)&amp;"-"&amp;K888,"")</f>
        <v/>
      </c>
      <c r="K888" s="21"/>
      <c r="L888" s="21"/>
      <c r="M888" s="13" t="s">
        <v>385</v>
      </c>
      <c r="N888" s="26" t="str">
        <f>IF(O888&lt;&gt;"",COUNTIF($O$5:O888,O888)&amp;"-"&amp;O888,"")</f>
        <v/>
      </c>
      <c r="O888" s="27"/>
      <c r="P888" s="27"/>
      <c r="R888" s="22" t="str">
        <f>IF(T888&lt;&gt;"",COUNTIF($S$5:S888,S888)&amp;"-"&amp;S888,"")</f>
        <v/>
      </c>
      <c r="S888" s="22" t="str">
        <f t="shared" si="20"/>
        <v/>
      </c>
      <c r="T888" s="27"/>
      <c r="U888" s="27"/>
      <c r="V888" s="27"/>
    </row>
    <row r="889" spans="7:22" ht="15.75" customHeight="1" x14ac:dyDescent="0.25">
      <c r="G889"/>
      <c r="H889"/>
      <c r="J889" s="26" t="str">
        <f>IF(K889&lt;&gt;"",COUNTIF($K$5:K889,K889)&amp;"-"&amp;K889,"")</f>
        <v/>
      </c>
      <c r="K889" s="21"/>
      <c r="L889" s="21"/>
      <c r="M889" s="13" t="s">
        <v>385</v>
      </c>
      <c r="N889" s="26" t="str">
        <f>IF(O889&lt;&gt;"",COUNTIF($O$5:O889,O889)&amp;"-"&amp;O889,"")</f>
        <v/>
      </c>
      <c r="O889" s="27"/>
      <c r="P889" s="27"/>
      <c r="R889" s="22" t="str">
        <f>IF(T889&lt;&gt;"",COUNTIF($S$5:S889,S889)&amp;"-"&amp;S889,"")</f>
        <v/>
      </c>
      <c r="S889" s="22" t="str">
        <f t="shared" si="20"/>
        <v/>
      </c>
      <c r="T889" s="27"/>
      <c r="U889" s="27"/>
      <c r="V889" s="27"/>
    </row>
    <row r="890" spans="7:22" ht="15.75" customHeight="1" x14ac:dyDescent="0.25">
      <c r="G890"/>
      <c r="H890"/>
      <c r="J890" s="26" t="str">
        <f>IF(K890&lt;&gt;"",COUNTIF($K$5:K890,K890)&amp;"-"&amp;K890,"")</f>
        <v/>
      </c>
      <c r="K890" s="21"/>
      <c r="L890" s="21"/>
      <c r="M890" s="13" t="s">
        <v>385</v>
      </c>
      <c r="N890" s="26" t="str">
        <f>IF(O890&lt;&gt;"",COUNTIF($O$5:O890,O890)&amp;"-"&amp;O890,"")</f>
        <v/>
      </c>
      <c r="O890" s="27"/>
      <c r="P890" s="27"/>
      <c r="R890" s="22" t="str">
        <f>IF(T890&lt;&gt;"",COUNTIF($S$5:S890,S890)&amp;"-"&amp;S890,"")</f>
        <v/>
      </c>
      <c r="S890" s="22" t="str">
        <f t="shared" si="20"/>
        <v/>
      </c>
      <c r="T890" s="27"/>
      <c r="U890" s="27"/>
      <c r="V890" s="27"/>
    </row>
    <row r="891" spans="7:22" ht="15.75" customHeight="1" x14ac:dyDescent="0.25">
      <c r="G891"/>
      <c r="H891"/>
      <c r="J891" s="26" t="str">
        <f>IF(K891&lt;&gt;"",COUNTIF($K$5:K891,K891)&amp;"-"&amp;K891,"")</f>
        <v/>
      </c>
      <c r="K891" s="21"/>
      <c r="L891" s="21"/>
      <c r="M891" s="13" t="s">
        <v>385</v>
      </c>
      <c r="N891" s="26" t="str">
        <f>IF(O891&lt;&gt;"",COUNTIF($O$5:O891,O891)&amp;"-"&amp;O891,"")</f>
        <v/>
      </c>
      <c r="O891" s="27"/>
      <c r="P891" s="27"/>
      <c r="R891" s="22" t="str">
        <f>IF(T891&lt;&gt;"",COUNTIF($S$5:S891,S891)&amp;"-"&amp;S891,"")</f>
        <v/>
      </c>
      <c r="S891" s="22" t="str">
        <f t="shared" si="20"/>
        <v/>
      </c>
      <c r="T891" s="27"/>
      <c r="U891" s="27"/>
      <c r="V891" s="27"/>
    </row>
    <row r="892" spans="7:22" ht="15.75" customHeight="1" x14ac:dyDescent="0.25">
      <c r="G892"/>
      <c r="H892"/>
      <c r="J892" s="26" t="str">
        <f>IF(K892&lt;&gt;"",COUNTIF($K$5:K892,K892)&amp;"-"&amp;K892,"")</f>
        <v/>
      </c>
      <c r="K892" s="21"/>
      <c r="L892" s="21"/>
      <c r="M892" s="13" t="s">
        <v>385</v>
      </c>
      <c r="N892" s="26" t="str">
        <f>IF(O892&lt;&gt;"",COUNTIF($O$5:O892,O892)&amp;"-"&amp;O892,"")</f>
        <v/>
      </c>
      <c r="O892" s="27"/>
      <c r="P892" s="27"/>
      <c r="R892" s="22" t="str">
        <f>IF(T892&lt;&gt;"",COUNTIF($S$5:S892,S892)&amp;"-"&amp;S892,"")</f>
        <v/>
      </c>
      <c r="S892" s="22" t="str">
        <f t="shared" si="20"/>
        <v/>
      </c>
      <c r="T892" s="27"/>
      <c r="U892" s="27"/>
      <c r="V892" s="27"/>
    </row>
    <row r="893" spans="7:22" ht="15.75" customHeight="1" x14ac:dyDescent="0.25">
      <c r="G893"/>
      <c r="H893"/>
      <c r="J893" s="26" t="str">
        <f>IF(K893&lt;&gt;"",COUNTIF($K$5:K893,K893)&amp;"-"&amp;K893,"")</f>
        <v/>
      </c>
      <c r="K893" s="21"/>
      <c r="L893" s="21"/>
      <c r="M893" s="13" t="s">
        <v>385</v>
      </c>
      <c r="N893" s="26" t="str">
        <f>IF(O893&lt;&gt;"",COUNTIF($O$5:O893,O893)&amp;"-"&amp;O893,"")</f>
        <v/>
      </c>
      <c r="O893" s="27"/>
      <c r="P893" s="27"/>
      <c r="R893" s="22" t="str">
        <f>IF(T893&lt;&gt;"",COUNTIF($S$5:S893,S893)&amp;"-"&amp;S893,"")</f>
        <v/>
      </c>
      <c r="S893" s="22" t="str">
        <f t="shared" si="20"/>
        <v/>
      </c>
      <c r="T893" s="27"/>
      <c r="U893" s="27"/>
      <c r="V893" s="27"/>
    </row>
    <row r="894" spans="7:22" ht="15.75" customHeight="1" x14ac:dyDescent="0.25">
      <c r="G894"/>
      <c r="H894"/>
      <c r="J894" s="26" t="str">
        <f>IF(K894&lt;&gt;"",COUNTIF($K$5:K894,K894)&amp;"-"&amp;K894,"")</f>
        <v/>
      </c>
      <c r="K894" s="21"/>
      <c r="L894" s="21"/>
      <c r="M894" s="13" t="s">
        <v>385</v>
      </c>
      <c r="N894" s="26" t="str">
        <f>IF(O894&lt;&gt;"",COUNTIF($O$5:O894,O894)&amp;"-"&amp;O894,"")</f>
        <v/>
      </c>
      <c r="O894" s="27"/>
      <c r="P894" s="27"/>
      <c r="R894" s="22" t="str">
        <f>IF(T894&lt;&gt;"",COUNTIF($S$5:S894,S894)&amp;"-"&amp;S894,"")</f>
        <v/>
      </c>
      <c r="S894" s="22" t="str">
        <f t="shared" si="20"/>
        <v/>
      </c>
      <c r="T894" s="27"/>
      <c r="U894" s="27"/>
      <c r="V894" s="27"/>
    </row>
    <row r="895" spans="7:22" ht="15.75" customHeight="1" x14ac:dyDescent="0.25">
      <c r="G895"/>
      <c r="H895"/>
      <c r="J895" s="26" t="str">
        <f>IF(K895&lt;&gt;"",COUNTIF($K$5:K895,K895)&amp;"-"&amp;K895,"")</f>
        <v/>
      </c>
      <c r="K895" s="21"/>
      <c r="L895" s="21"/>
      <c r="M895" s="13" t="s">
        <v>385</v>
      </c>
      <c r="N895" s="26" t="str">
        <f>IF(O895&lt;&gt;"",COUNTIF($O$5:O895,O895)&amp;"-"&amp;O895,"")</f>
        <v/>
      </c>
      <c r="O895" s="27"/>
      <c r="P895" s="27"/>
      <c r="R895" s="22" t="str">
        <f>IF(T895&lt;&gt;"",COUNTIF($S$5:S895,S895)&amp;"-"&amp;S895,"")</f>
        <v/>
      </c>
      <c r="S895" s="22" t="str">
        <f t="shared" si="20"/>
        <v/>
      </c>
      <c r="T895" s="27"/>
      <c r="U895" s="27"/>
      <c r="V895" s="27"/>
    </row>
    <row r="896" spans="7:22" ht="15.75" customHeight="1" x14ac:dyDescent="0.25">
      <c r="G896"/>
      <c r="H896"/>
      <c r="J896" s="26" t="str">
        <f>IF(K896&lt;&gt;"",COUNTIF($K$5:K896,K896)&amp;"-"&amp;K896,"")</f>
        <v/>
      </c>
      <c r="K896" s="21"/>
      <c r="L896" s="21"/>
      <c r="M896" s="13" t="s">
        <v>385</v>
      </c>
      <c r="N896" s="26" t="str">
        <f>IF(O896&lt;&gt;"",COUNTIF($O$5:O896,O896)&amp;"-"&amp;O896,"")</f>
        <v/>
      </c>
      <c r="O896" s="27"/>
      <c r="P896" s="27"/>
      <c r="R896" s="22" t="str">
        <f>IF(T896&lt;&gt;"",COUNTIF($S$5:S896,S896)&amp;"-"&amp;S896,"")</f>
        <v/>
      </c>
      <c r="S896" s="22" t="str">
        <f t="shared" si="20"/>
        <v/>
      </c>
      <c r="T896" s="27"/>
      <c r="U896" s="27"/>
      <c r="V896" s="27"/>
    </row>
    <row r="897" spans="7:22" ht="15.75" customHeight="1" x14ac:dyDescent="0.25">
      <c r="G897"/>
      <c r="H897"/>
      <c r="J897" s="26" t="str">
        <f>IF(K897&lt;&gt;"",COUNTIF($K$5:K897,K897)&amp;"-"&amp;K897,"")</f>
        <v/>
      </c>
      <c r="K897" s="21"/>
      <c r="L897" s="21"/>
      <c r="M897" s="13" t="s">
        <v>385</v>
      </c>
      <c r="N897" s="26" t="str">
        <f>IF(O897&lt;&gt;"",COUNTIF($O$5:O897,O897)&amp;"-"&amp;O897,"")</f>
        <v/>
      </c>
      <c r="O897" s="27"/>
      <c r="P897" s="27"/>
      <c r="R897" s="22" t="str">
        <f>IF(T897&lt;&gt;"",COUNTIF($S$5:S897,S897)&amp;"-"&amp;S897,"")</f>
        <v/>
      </c>
      <c r="S897" s="22" t="str">
        <f t="shared" si="20"/>
        <v/>
      </c>
      <c r="T897" s="27"/>
      <c r="U897" s="27"/>
      <c r="V897" s="27"/>
    </row>
    <row r="898" spans="7:22" ht="15.75" customHeight="1" x14ac:dyDescent="0.25">
      <c r="G898"/>
      <c r="H898"/>
      <c r="J898" s="26" t="str">
        <f>IF(K898&lt;&gt;"",COUNTIF($K$5:K898,K898)&amp;"-"&amp;K898,"")</f>
        <v/>
      </c>
      <c r="K898" s="21"/>
      <c r="L898" s="21"/>
      <c r="M898" s="13" t="s">
        <v>385</v>
      </c>
      <c r="N898" s="26" t="str">
        <f>IF(O898&lt;&gt;"",COUNTIF($O$5:O898,O898)&amp;"-"&amp;O898,"")</f>
        <v/>
      </c>
      <c r="O898" s="27"/>
      <c r="P898" s="27"/>
      <c r="R898" s="22" t="str">
        <f>IF(T898&lt;&gt;"",COUNTIF($S$5:S898,S898)&amp;"-"&amp;S898,"")</f>
        <v/>
      </c>
      <c r="S898" s="22" t="str">
        <f t="shared" si="20"/>
        <v/>
      </c>
      <c r="T898" s="27"/>
      <c r="U898" s="27"/>
      <c r="V898" s="27"/>
    </row>
    <row r="899" spans="7:22" ht="15.75" customHeight="1" x14ac:dyDescent="0.25">
      <c r="G899"/>
      <c r="H899"/>
      <c r="J899" s="26" t="str">
        <f>IF(K899&lt;&gt;"",COUNTIF($K$5:K899,K899)&amp;"-"&amp;K899,"")</f>
        <v/>
      </c>
      <c r="K899" s="21"/>
      <c r="L899" s="21"/>
      <c r="M899" s="13" t="s">
        <v>385</v>
      </c>
      <c r="N899" s="26" t="str">
        <f>IF(O899&lt;&gt;"",COUNTIF($O$5:O899,O899)&amp;"-"&amp;O899,"")</f>
        <v/>
      </c>
      <c r="O899" s="27"/>
      <c r="P899" s="27"/>
      <c r="R899" s="22" t="str">
        <f>IF(T899&lt;&gt;"",COUNTIF($S$5:S899,S899)&amp;"-"&amp;S899,"")</f>
        <v/>
      </c>
      <c r="S899" s="22" t="str">
        <f t="shared" si="20"/>
        <v/>
      </c>
      <c r="T899" s="27"/>
      <c r="U899" s="27"/>
      <c r="V899" s="27"/>
    </row>
    <row r="900" spans="7:22" ht="15.75" customHeight="1" x14ac:dyDescent="0.25">
      <c r="G900"/>
      <c r="H900"/>
      <c r="J900" s="26" t="str">
        <f>IF(K900&lt;&gt;"",COUNTIF($K$5:K900,K900)&amp;"-"&amp;K900,"")</f>
        <v/>
      </c>
      <c r="K900" s="21"/>
      <c r="L900" s="21"/>
      <c r="M900" s="13" t="s">
        <v>385</v>
      </c>
      <c r="N900" s="26" t="str">
        <f>IF(O900&lt;&gt;"",COUNTIF($O$5:O900,O900)&amp;"-"&amp;O900,"")</f>
        <v/>
      </c>
      <c r="O900" s="27"/>
      <c r="P900" s="27"/>
      <c r="R900" s="22" t="str">
        <f>IF(T900&lt;&gt;"",COUNTIF($S$5:S900,S900)&amp;"-"&amp;S900,"")</f>
        <v/>
      </c>
      <c r="S900" s="22" t="str">
        <f t="shared" si="20"/>
        <v/>
      </c>
      <c r="T900" s="27"/>
      <c r="U900" s="27"/>
      <c r="V900" s="27"/>
    </row>
    <row r="901" spans="7:22" ht="15.75" customHeight="1" x14ac:dyDescent="0.25">
      <c r="G901"/>
      <c r="H901"/>
      <c r="J901" s="26" t="str">
        <f>IF(K901&lt;&gt;"",COUNTIF($K$5:K901,K901)&amp;"-"&amp;K901,"")</f>
        <v/>
      </c>
      <c r="K901" s="21"/>
      <c r="L901" s="21"/>
      <c r="M901" s="13" t="s">
        <v>385</v>
      </c>
      <c r="N901" s="26" t="str">
        <f>IF(O901&lt;&gt;"",COUNTIF($O$5:O901,O901)&amp;"-"&amp;O901,"")</f>
        <v/>
      </c>
      <c r="O901" s="27"/>
      <c r="P901" s="27"/>
      <c r="R901" s="22" t="str">
        <f>IF(T901&lt;&gt;"",COUNTIF($S$5:S901,S901)&amp;"-"&amp;S901,"")</f>
        <v/>
      </c>
      <c r="S901" s="22" t="str">
        <f t="shared" si="20"/>
        <v/>
      </c>
      <c r="T901" s="27"/>
      <c r="U901" s="27"/>
      <c r="V901" s="27"/>
    </row>
    <row r="902" spans="7:22" ht="15.75" customHeight="1" x14ac:dyDescent="0.25">
      <c r="G902"/>
      <c r="H902"/>
      <c r="J902" s="26" t="str">
        <f>IF(K902&lt;&gt;"",COUNTIF($K$5:K902,K902)&amp;"-"&amp;K902,"")</f>
        <v/>
      </c>
      <c r="K902" s="21"/>
      <c r="L902" s="21"/>
      <c r="M902" s="13" t="s">
        <v>385</v>
      </c>
      <c r="N902" s="26" t="str">
        <f>IF(O902&lt;&gt;"",COUNTIF($O$5:O902,O902)&amp;"-"&amp;O902,"")</f>
        <v/>
      </c>
      <c r="O902" s="27"/>
      <c r="P902" s="27"/>
      <c r="R902" s="22" t="str">
        <f>IF(T902&lt;&gt;"",COUNTIF($S$5:S902,S902)&amp;"-"&amp;S902,"")</f>
        <v/>
      </c>
      <c r="S902" s="22" t="str">
        <f t="shared" ref="S902:S965" si="21">T902&amp;U902</f>
        <v/>
      </c>
      <c r="T902" s="27"/>
      <c r="U902" s="27"/>
      <c r="V902" s="27"/>
    </row>
    <row r="903" spans="7:22" ht="15.75" customHeight="1" x14ac:dyDescent="0.25">
      <c r="G903"/>
      <c r="H903"/>
      <c r="J903" s="26" t="str">
        <f>IF(K903&lt;&gt;"",COUNTIF($K$5:K903,K903)&amp;"-"&amp;K903,"")</f>
        <v/>
      </c>
      <c r="K903" s="21"/>
      <c r="L903" s="21"/>
      <c r="M903" s="13" t="s">
        <v>385</v>
      </c>
      <c r="N903" s="26" t="str">
        <f>IF(O903&lt;&gt;"",COUNTIF($O$5:O903,O903)&amp;"-"&amp;O903,"")</f>
        <v/>
      </c>
      <c r="O903" s="27"/>
      <c r="P903" s="27"/>
      <c r="R903" s="22" t="str">
        <f>IF(T903&lt;&gt;"",COUNTIF($S$5:S903,S903)&amp;"-"&amp;S903,"")</f>
        <v/>
      </c>
      <c r="S903" s="22" t="str">
        <f t="shared" si="21"/>
        <v/>
      </c>
      <c r="T903" s="27"/>
      <c r="U903" s="27"/>
      <c r="V903" s="27"/>
    </row>
    <row r="904" spans="7:22" ht="15.75" customHeight="1" x14ac:dyDescent="0.25">
      <c r="G904"/>
      <c r="H904"/>
      <c r="J904" s="26" t="str">
        <f>IF(K904&lt;&gt;"",COUNTIF($K$5:K904,K904)&amp;"-"&amp;K904,"")</f>
        <v/>
      </c>
      <c r="K904" s="21"/>
      <c r="L904" s="21"/>
      <c r="M904" s="13" t="s">
        <v>385</v>
      </c>
      <c r="N904" s="26" t="str">
        <f>IF(O904&lt;&gt;"",COUNTIF($O$5:O904,O904)&amp;"-"&amp;O904,"")</f>
        <v/>
      </c>
      <c r="O904" s="27"/>
      <c r="P904" s="27"/>
      <c r="R904" s="22" t="str">
        <f>IF(T904&lt;&gt;"",COUNTIF($S$5:S904,S904)&amp;"-"&amp;S904,"")</f>
        <v/>
      </c>
      <c r="S904" s="22" t="str">
        <f t="shared" si="21"/>
        <v/>
      </c>
      <c r="T904" s="27"/>
      <c r="U904" s="27"/>
      <c r="V904" s="27"/>
    </row>
    <row r="905" spans="7:22" ht="15.75" customHeight="1" x14ac:dyDescent="0.25">
      <c r="G905"/>
      <c r="H905"/>
      <c r="J905" s="26" t="str">
        <f>IF(K905&lt;&gt;"",COUNTIF($K$5:K905,K905)&amp;"-"&amp;K905,"")</f>
        <v/>
      </c>
      <c r="K905" s="21"/>
      <c r="L905" s="21"/>
      <c r="M905" s="13" t="s">
        <v>385</v>
      </c>
      <c r="N905" s="26" t="str">
        <f>IF(O905&lt;&gt;"",COUNTIF($O$5:O905,O905)&amp;"-"&amp;O905,"")</f>
        <v/>
      </c>
      <c r="O905" s="27"/>
      <c r="P905" s="27"/>
      <c r="R905" s="22" t="str">
        <f>IF(T905&lt;&gt;"",COUNTIF($S$5:S905,S905)&amp;"-"&amp;S905,"")</f>
        <v/>
      </c>
      <c r="S905" s="22" t="str">
        <f t="shared" si="21"/>
        <v/>
      </c>
      <c r="T905" s="27"/>
      <c r="U905" s="27"/>
      <c r="V905" s="27"/>
    </row>
    <row r="906" spans="7:22" ht="15.75" customHeight="1" x14ac:dyDescent="0.25">
      <c r="G906"/>
      <c r="H906"/>
      <c r="J906" s="26" t="str">
        <f>IF(K906&lt;&gt;"",COUNTIF($K$5:K906,K906)&amp;"-"&amp;K906,"")</f>
        <v/>
      </c>
      <c r="K906" s="21"/>
      <c r="L906" s="21"/>
      <c r="M906" s="13" t="s">
        <v>385</v>
      </c>
      <c r="N906" s="26" t="str">
        <f>IF(O906&lt;&gt;"",COUNTIF($O$5:O906,O906)&amp;"-"&amp;O906,"")</f>
        <v/>
      </c>
      <c r="O906" s="27"/>
      <c r="P906" s="27"/>
      <c r="R906" s="22" t="str">
        <f>IF(T906&lt;&gt;"",COUNTIF($S$5:S906,S906)&amp;"-"&amp;S906,"")</f>
        <v/>
      </c>
      <c r="S906" s="22" t="str">
        <f t="shared" si="21"/>
        <v/>
      </c>
      <c r="T906" s="27"/>
      <c r="U906" s="27"/>
      <c r="V906" s="27"/>
    </row>
    <row r="907" spans="7:22" ht="15.75" customHeight="1" x14ac:dyDescent="0.25">
      <c r="G907"/>
      <c r="H907"/>
      <c r="J907" s="26" t="str">
        <f>IF(K907&lt;&gt;"",COUNTIF($K$5:K907,K907)&amp;"-"&amp;K907,"")</f>
        <v/>
      </c>
      <c r="K907" s="21"/>
      <c r="L907" s="21"/>
      <c r="M907" s="13" t="s">
        <v>385</v>
      </c>
      <c r="N907" s="26" t="str">
        <f>IF(O907&lt;&gt;"",COUNTIF($O$5:O907,O907)&amp;"-"&amp;O907,"")</f>
        <v/>
      </c>
      <c r="O907" s="27"/>
      <c r="P907" s="27"/>
      <c r="R907" s="22" t="str">
        <f>IF(T907&lt;&gt;"",COUNTIF($S$5:S907,S907)&amp;"-"&amp;S907,"")</f>
        <v/>
      </c>
      <c r="S907" s="22" t="str">
        <f t="shared" si="21"/>
        <v/>
      </c>
      <c r="T907" s="27"/>
      <c r="U907" s="27"/>
      <c r="V907" s="27"/>
    </row>
    <row r="908" spans="7:22" ht="15.75" customHeight="1" x14ac:dyDescent="0.25">
      <c r="G908"/>
      <c r="H908"/>
      <c r="J908" s="26" t="str">
        <f>IF(K908&lt;&gt;"",COUNTIF($K$5:K908,K908)&amp;"-"&amp;K908,"")</f>
        <v/>
      </c>
      <c r="K908" s="21"/>
      <c r="L908" s="21"/>
      <c r="M908" s="13" t="s">
        <v>385</v>
      </c>
      <c r="N908" s="26" t="str">
        <f>IF(O908&lt;&gt;"",COUNTIF($O$5:O908,O908)&amp;"-"&amp;O908,"")</f>
        <v/>
      </c>
      <c r="O908" s="27"/>
      <c r="P908" s="27"/>
      <c r="R908" s="22" t="str">
        <f>IF(T908&lt;&gt;"",COUNTIF($S$5:S908,S908)&amp;"-"&amp;S908,"")</f>
        <v/>
      </c>
      <c r="S908" s="22" t="str">
        <f t="shared" si="21"/>
        <v/>
      </c>
      <c r="T908" s="27"/>
      <c r="U908" s="27"/>
      <c r="V908" s="27"/>
    </row>
    <row r="909" spans="7:22" ht="15.75" customHeight="1" x14ac:dyDescent="0.25">
      <c r="G909"/>
      <c r="H909"/>
      <c r="J909" s="26" t="str">
        <f>IF(K909&lt;&gt;"",COUNTIF($K$5:K909,K909)&amp;"-"&amp;K909,"")</f>
        <v/>
      </c>
      <c r="K909" s="21"/>
      <c r="L909" s="21"/>
      <c r="M909" s="13" t="s">
        <v>385</v>
      </c>
      <c r="N909" s="26" t="str">
        <f>IF(O909&lt;&gt;"",COUNTIF($O$5:O909,O909)&amp;"-"&amp;O909,"")</f>
        <v/>
      </c>
      <c r="O909" s="27"/>
      <c r="P909" s="27"/>
      <c r="R909" s="22" t="str">
        <f>IF(T909&lt;&gt;"",COUNTIF($S$5:S909,S909)&amp;"-"&amp;S909,"")</f>
        <v/>
      </c>
      <c r="S909" s="22" t="str">
        <f t="shared" si="21"/>
        <v/>
      </c>
      <c r="T909" s="27"/>
      <c r="U909" s="27"/>
      <c r="V909" s="27"/>
    </row>
    <row r="910" spans="7:22" ht="15.75" customHeight="1" x14ac:dyDescent="0.25">
      <c r="G910"/>
      <c r="H910"/>
      <c r="J910" s="26" t="str">
        <f>IF(K910&lt;&gt;"",COUNTIF($K$5:K910,K910)&amp;"-"&amp;K910,"")</f>
        <v/>
      </c>
      <c r="K910" s="21"/>
      <c r="L910" s="21"/>
      <c r="M910" s="13" t="s">
        <v>385</v>
      </c>
      <c r="N910" s="26" t="str">
        <f>IF(O910&lt;&gt;"",COUNTIF($O$5:O910,O910)&amp;"-"&amp;O910,"")</f>
        <v/>
      </c>
      <c r="O910" s="27"/>
      <c r="P910" s="27"/>
      <c r="R910" s="22" t="str">
        <f>IF(T910&lt;&gt;"",COUNTIF($S$5:S910,S910)&amp;"-"&amp;S910,"")</f>
        <v/>
      </c>
      <c r="S910" s="22" t="str">
        <f t="shared" si="21"/>
        <v/>
      </c>
      <c r="T910" s="27"/>
      <c r="U910" s="27"/>
      <c r="V910" s="27"/>
    </row>
    <row r="911" spans="7:22" ht="15.75" customHeight="1" x14ac:dyDescent="0.25">
      <c r="G911"/>
      <c r="H911"/>
      <c r="J911" s="26" t="str">
        <f>IF(K911&lt;&gt;"",COUNTIF($K$5:K911,K911)&amp;"-"&amp;K911,"")</f>
        <v/>
      </c>
      <c r="K911" s="21"/>
      <c r="L911" s="21"/>
      <c r="M911" s="13" t="s">
        <v>385</v>
      </c>
      <c r="N911" s="26" t="str">
        <f>IF(O911&lt;&gt;"",COUNTIF($O$5:O911,O911)&amp;"-"&amp;O911,"")</f>
        <v/>
      </c>
      <c r="O911" s="27"/>
      <c r="P911" s="27"/>
      <c r="R911" s="22" t="str">
        <f>IF(T911&lt;&gt;"",COUNTIF($S$5:S911,S911)&amp;"-"&amp;S911,"")</f>
        <v/>
      </c>
      <c r="S911" s="22" t="str">
        <f t="shared" si="21"/>
        <v/>
      </c>
      <c r="T911" s="27"/>
      <c r="U911" s="27"/>
      <c r="V911" s="27"/>
    </row>
    <row r="912" spans="7:22" ht="15.75" customHeight="1" x14ac:dyDescent="0.25">
      <c r="G912"/>
      <c r="H912"/>
      <c r="J912" s="26" t="str">
        <f>IF(K912&lt;&gt;"",COUNTIF($K$5:K912,K912)&amp;"-"&amp;K912,"")</f>
        <v/>
      </c>
      <c r="K912" s="21"/>
      <c r="L912" s="21"/>
      <c r="M912" s="13" t="s">
        <v>385</v>
      </c>
      <c r="N912" s="26" t="str">
        <f>IF(O912&lt;&gt;"",COUNTIF($O$5:O912,O912)&amp;"-"&amp;O912,"")</f>
        <v/>
      </c>
      <c r="O912" s="27"/>
      <c r="P912" s="27"/>
      <c r="R912" s="22" t="str">
        <f>IF(T912&lt;&gt;"",COUNTIF($S$5:S912,S912)&amp;"-"&amp;S912,"")</f>
        <v/>
      </c>
      <c r="S912" s="22" t="str">
        <f t="shared" si="21"/>
        <v/>
      </c>
      <c r="T912" s="27"/>
      <c r="U912" s="27"/>
      <c r="V912" s="27"/>
    </row>
    <row r="913" spans="7:22" ht="15.75" customHeight="1" x14ac:dyDescent="0.25">
      <c r="G913"/>
      <c r="H913"/>
      <c r="J913" s="26" t="str">
        <f>IF(K913&lt;&gt;"",COUNTIF($K$5:K913,K913)&amp;"-"&amp;K913,"")</f>
        <v/>
      </c>
      <c r="K913" s="21"/>
      <c r="L913" s="21"/>
      <c r="M913" s="13" t="s">
        <v>385</v>
      </c>
      <c r="N913" s="26" t="str">
        <f>IF(O913&lt;&gt;"",COUNTIF($O$5:O913,O913)&amp;"-"&amp;O913,"")</f>
        <v/>
      </c>
      <c r="O913" s="27"/>
      <c r="P913" s="27"/>
      <c r="R913" s="22" t="str">
        <f>IF(T913&lt;&gt;"",COUNTIF($S$5:S913,S913)&amp;"-"&amp;S913,"")</f>
        <v/>
      </c>
      <c r="S913" s="22" t="str">
        <f t="shared" si="21"/>
        <v/>
      </c>
      <c r="T913" s="27"/>
      <c r="U913" s="27"/>
      <c r="V913" s="27"/>
    </row>
    <row r="914" spans="7:22" ht="15.75" customHeight="1" x14ac:dyDescent="0.25">
      <c r="G914"/>
      <c r="H914"/>
      <c r="J914" s="26" t="str">
        <f>IF(K914&lt;&gt;"",COUNTIF($K$5:K914,K914)&amp;"-"&amp;K914,"")</f>
        <v/>
      </c>
      <c r="K914" s="21"/>
      <c r="L914" s="21"/>
      <c r="M914" s="13" t="s">
        <v>385</v>
      </c>
      <c r="N914" s="26" t="str">
        <f>IF(O914&lt;&gt;"",COUNTIF($O$5:O914,O914)&amp;"-"&amp;O914,"")</f>
        <v/>
      </c>
      <c r="O914" s="27"/>
      <c r="P914" s="27"/>
      <c r="R914" s="22" t="str">
        <f>IF(T914&lt;&gt;"",COUNTIF($S$5:S914,S914)&amp;"-"&amp;S914,"")</f>
        <v/>
      </c>
      <c r="S914" s="22" t="str">
        <f t="shared" si="21"/>
        <v/>
      </c>
      <c r="T914" s="27"/>
      <c r="U914" s="27"/>
      <c r="V914" s="27"/>
    </row>
    <row r="915" spans="7:22" ht="15.75" customHeight="1" x14ac:dyDescent="0.25">
      <c r="G915"/>
      <c r="H915"/>
      <c r="J915" s="26" t="str">
        <f>IF(K915&lt;&gt;"",COUNTIF($K$5:K915,K915)&amp;"-"&amp;K915,"")</f>
        <v/>
      </c>
      <c r="K915" s="21"/>
      <c r="L915" s="21"/>
      <c r="M915" s="13" t="s">
        <v>385</v>
      </c>
      <c r="N915" s="26" t="str">
        <f>IF(O915&lt;&gt;"",COUNTIF($O$5:O915,O915)&amp;"-"&amp;O915,"")</f>
        <v/>
      </c>
      <c r="O915" s="27"/>
      <c r="P915" s="27"/>
      <c r="R915" s="22" t="str">
        <f>IF(T915&lt;&gt;"",COUNTIF($S$5:S915,S915)&amp;"-"&amp;S915,"")</f>
        <v/>
      </c>
      <c r="S915" s="22" t="str">
        <f t="shared" si="21"/>
        <v/>
      </c>
      <c r="T915" s="27"/>
      <c r="U915" s="27"/>
      <c r="V915" s="27"/>
    </row>
    <row r="916" spans="7:22" ht="15.75" customHeight="1" x14ac:dyDescent="0.25">
      <c r="G916"/>
      <c r="H916"/>
      <c r="J916" s="26" t="str">
        <f>IF(K916&lt;&gt;"",COUNTIF($K$5:K916,K916)&amp;"-"&amp;K916,"")</f>
        <v/>
      </c>
      <c r="K916" s="21"/>
      <c r="L916" s="21"/>
      <c r="M916" s="13" t="s">
        <v>385</v>
      </c>
      <c r="N916" s="26" t="str">
        <f>IF(O916&lt;&gt;"",COUNTIF($O$5:O916,O916)&amp;"-"&amp;O916,"")</f>
        <v/>
      </c>
      <c r="O916" s="27"/>
      <c r="P916" s="27"/>
      <c r="R916" s="22" t="str">
        <f>IF(T916&lt;&gt;"",COUNTIF($S$5:S916,S916)&amp;"-"&amp;S916,"")</f>
        <v/>
      </c>
      <c r="S916" s="22" t="str">
        <f t="shared" si="21"/>
        <v/>
      </c>
      <c r="T916" s="27"/>
      <c r="U916" s="27"/>
      <c r="V916" s="27"/>
    </row>
    <row r="917" spans="7:22" ht="15.75" customHeight="1" x14ac:dyDescent="0.25">
      <c r="G917"/>
      <c r="H917"/>
      <c r="J917" s="26" t="str">
        <f>IF(K917&lt;&gt;"",COUNTIF($K$5:K917,K917)&amp;"-"&amp;K917,"")</f>
        <v/>
      </c>
      <c r="K917" s="21"/>
      <c r="L917" s="21"/>
      <c r="M917" s="13" t="s">
        <v>385</v>
      </c>
      <c r="N917" s="26" t="str">
        <f>IF(O917&lt;&gt;"",COUNTIF($O$5:O917,O917)&amp;"-"&amp;O917,"")</f>
        <v/>
      </c>
      <c r="O917" s="27"/>
      <c r="P917" s="27"/>
      <c r="R917" s="22" t="str">
        <f>IF(T917&lt;&gt;"",COUNTIF($S$5:S917,S917)&amp;"-"&amp;S917,"")</f>
        <v/>
      </c>
      <c r="S917" s="22" t="str">
        <f t="shared" si="21"/>
        <v/>
      </c>
      <c r="T917" s="27"/>
      <c r="U917" s="27"/>
      <c r="V917" s="27"/>
    </row>
    <row r="918" spans="7:22" ht="15.75" customHeight="1" x14ac:dyDescent="0.25">
      <c r="G918"/>
      <c r="H918"/>
      <c r="J918" s="26" t="str">
        <f>IF(K918&lt;&gt;"",COUNTIF($K$5:K918,K918)&amp;"-"&amp;K918,"")</f>
        <v/>
      </c>
      <c r="K918" s="21"/>
      <c r="L918" s="21"/>
      <c r="M918" s="13" t="s">
        <v>385</v>
      </c>
      <c r="N918" s="26" t="str">
        <f>IF(O918&lt;&gt;"",COUNTIF($O$5:O918,O918)&amp;"-"&amp;O918,"")</f>
        <v/>
      </c>
      <c r="O918" s="27"/>
      <c r="P918" s="27"/>
      <c r="R918" s="22" t="str">
        <f>IF(T918&lt;&gt;"",COUNTIF($S$5:S918,S918)&amp;"-"&amp;S918,"")</f>
        <v/>
      </c>
      <c r="S918" s="22" t="str">
        <f t="shared" si="21"/>
        <v/>
      </c>
      <c r="T918" s="27"/>
      <c r="U918" s="27"/>
      <c r="V918" s="27"/>
    </row>
    <row r="919" spans="7:22" ht="15.75" customHeight="1" x14ac:dyDescent="0.25">
      <c r="G919"/>
      <c r="H919"/>
      <c r="J919" s="26" t="str">
        <f>IF(K919&lt;&gt;"",COUNTIF($K$5:K919,K919)&amp;"-"&amp;K919,"")</f>
        <v/>
      </c>
      <c r="K919" s="21"/>
      <c r="L919" s="21"/>
      <c r="M919" s="13" t="s">
        <v>385</v>
      </c>
      <c r="N919" s="26" t="str">
        <f>IF(O919&lt;&gt;"",COUNTIF($O$5:O919,O919)&amp;"-"&amp;O919,"")</f>
        <v/>
      </c>
      <c r="O919" s="27"/>
      <c r="P919" s="27"/>
      <c r="R919" s="22" t="str">
        <f>IF(T919&lt;&gt;"",COUNTIF($S$5:S919,S919)&amp;"-"&amp;S919,"")</f>
        <v/>
      </c>
      <c r="S919" s="22" t="str">
        <f t="shared" si="21"/>
        <v/>
      </c>
      <c r="T919" s="27"/>
      <c r="U919" s="27"/>
      <c r="V919" s="27"/>
    </row>
    <row r="920" spans="7:22" ht="15.75" customHeight="1" x14ac:dyDescent="0.25">
      <c r="G920"/>
      <c r="H920"/>
      <c r="J920" s="26" t="str">
        <f>IF(K920&lt;&gt;"",COUNTIF($K$5:K920,K920)&amp;"-"&amp;K920,"")</f>
        <v/>
      </c>
      <c r="K920" s="21"/>
      <c r="L920" s="21"/>
      <c r="M920" s="13" t="s">
        <v>385</v>
      </c>
      <c r="N920" s="26" t="str">
        <f>IF(O920&lt;&gt;"",COUNTIF($O$5:O920,O920)&amp;"-"&amp;O920,"")</f>
        <v/>
      </c>
      <c r="O920" s="27"/>
      <c r="P920" s="27"/>
      <c r="R920" s="22" t="str">
        <f>IF(T920&lt;&gt;"",COUNTIF($S$5:S920,S920)&amp;"-"&amp;S920,"")</f>
        <v/>
      </c>
      <c r="S920" s="22" t="str">
        <f t="shared" si="21"/>
        <v/>
      </c>
      <c r="T920" s="27"/>
      <c r="U920" s="27"/>
      <c r="V920" s="27"/>
    </row>
    <row r="921" spans="7:22" ht="15.75" customHeight="1" x14ac:dyDescent="0.25">
      <c r="G921"/>
      <c r="H921"/>
      <c r="J921" s="26" t="str">
        <f>IF(K921&lt;&gt;"",COUNTIF($K$5:K921,K921)&amp;"-"&amp;K921,"")</f>
        <v/>
      </c>
      <c r="K921" s="21"/>
      <c r="L921" s="21"/>
      <c r="M921" s="13" t="s">
        <v>385</v>
      </c>
      <c r="N921" s="26" t="str">
        <f>IF(O921&lt;&gt;"",COUNTIF($O$5:O921,O921)&amp;"-"&amp;O921,"")</f>
        <v/>
      </c>
      <c r="O921" s="27"/>
      <c r="P921" s="27"/>
      <c r="R921" s="22" t="str">
        <f>IF(T921&lt;&gt;"",COUNTIF($S$5:S921,S921)&amp;"-"&amp;S921,"")</f>
        <v/>
      </c>
      <c r="S921" s="22" t="str">
        <f t="shared" si="21"/>
        <v/>
      </c>
      <c r="T921" s="27"/>
      <c r="U921" s="27"/>
      <c r="V921" s="27"/>
    </row>
    <row r="922" spans="7:22" ht="15.75" customHeight="1" x14ac:dyDescent="0.25">
      <c r="G922"/>
      <c r="H922"/>
      <c r="J922" s="26" t="str">
        <f>IF(K922&lt;&gt;"",COUNTIF($K$5:K922,K922)&amp;"-"&amp;K922,"")</f>
        <v/>
      </c>
      <c r="K922" s="21"/>
      <c r="L922" s="21"/>
      <c r="M922" s="13" t="s">
        <v>385</v>
      </c>
      <c r="N922" s="26" t="str">
        <f>IF(O922&lt;&gt;"",COUNTIF($O$5:O922,O922)&amp;"-"&amp;O922,"")</f>
        <v/>
      </c>
      <c r="O922" s="27"/>
      <c r="P922" s="27"/>
      <c r="R922" s="22" t="str">
        <f>IF(T922&lt;&gt;"",COUNTIF($S$5:S922,S922)&amp;"-"&amp;S922,"")</f>
        <v/>
      </c>
      <c r="S922" s="22" t="str">
        <f t="shared" si="21"/>
        <v/>
      </c>
      <c r="T922" s="27"/>
      <c r="U922" s="27"/>
      <c r="V922" s="27"/>
    </row>
    <row r="923" spans="7:22" ht="15.75" customHeight="1" x14ac:dyDescent="0.25">
      <c r="G923"/>
      <c r="H923"/>
      <c r="J923" s="26" t="str">
        <f>IF(K923&lt;&gt;"",COUNTIF($K$5:K923,K923)&amp;"-"&amp;K923,"")</f>
        <v/>
      </c>
      <c r="K923" s="21"/>
      <c r="L923" s="21"/>
      <c r="M923" s="13" t="s">
        <v>385</v>
      </c>
      <c r="N923" s="26" t="str">
        <f>IF(O923&lt;&gt;"",COUNTIF($O$5:O923,O923)&amp;"-"&amp;O923,"")</f>
        <v/>
      </c>
      <c r="O923" s="27"/>
      <c r="P923" s="27"/>
      <c r="R923" s="22" t="str">
        <f>IF(T923&lt;&gt;"",COUNTIF($S$5:S923,S923)&amp;"-"&amp;S923,"")</f>
        <v/>
      </c>
      <c r="S923" s="22" t="str">
        <f t="shared" si="21"/>
        <v/>
      </c>
      <c r="T923" s="27"/>
      <c r="U923" s="27"/>
      <c r="V923" s="27"/>
    </row>
    <row r="924" spans="7:22" ht="15.75" customHeight="1" x14ac:dyDescent="0.25">
      <c r="G924"/>
      <c r="H924"/>
      <c r="J924" s="26" t="str">
        <f>IF(K924&lt;&gt;"",COUNTIF($K$5:K924,K924)&amp;"-"&amp;K924,"")</f>
        <v/>
      </c>
      <c r="K924" s="21"/>
      <c r="L924" s="21"/>
      <c r="M924" s="13" t="s">
        <v>385</v>
      </c>
      <c r="N924" s="26" t="str">
        <f>IF(O924&lt;&gt;"",COUNTIF($O$5:O924,O924)&amp;"-"&amp;O924,"")</f>
        <v/>
      </c>
      <c r="O924" s="27"/>
      <c r="P924" s="27"/>
      <c r="R924" s="22" t="str">
        <f>IF(T924&lt;&gt;"",COUNTIF($S$5:S924,S924)&amp;"-"&amp;S924,"")</f>
        <v/>
      </c>
      <c r="S924" s="22" t="str">
        <f t="shared" si="21"/>
        <v/>
      </c>
      <c r="T924" s="27"/>
      <c r="U924" s="27"/>
      <c r="V924" s="27"/>
    </row>
    <row r="925" spans="7:22" ht="15.75" customHeight="1" x14ac:dyDescent="0.25">
      <c r="G925"/>
      <c r="H925"/>
      <c r="J925" s="26" t="str">
        <f>IF(K925&lt;&gt;"",COUNTIF($K$5:K925,K925)&amp;"-"&amp;K925,"")</f>
        <v/>
      </c>
      <c r="K925" s="21"/>
      <c r="L925" s="21"/>
      <c r="M925" s="13" t="s">
        <v>385</v>
      </c>
      <c r="N925" s="26" t="str">
        <f>IF(O925&lt;&gt;"",COUNTIF($O$5:O925,O925)&amp;"-"&amp;O925,"")</f>
        <v/>
      </c>
      <c r="O925" s="27"/>
      <c r="P925" s="27"/>
      <c r="R925" s="22" t="str">
        <f>IF(T925&lt;&gt;"",COUNTIF($S$5:S925,S925)&amp;"-"&amp;S925,"")</f>
        <v/>
      </c>
      <c r="S925" s="22" t="str">
        <f t="shared" si="21"/>
        <v/>
      </c>
      <c r="T925" s="27"/>
      <c r="U925" s="27"/>
      <c r="V925" s="27"/>
    </row>
    <row r="926" spans="7:22" ht="15.75" customHeight="1" x14ac:dyDescent="0.25">
      <c r="G926"/>
      <c r="H926"/>
      <c r="J926" s="26" t="str">
        <f>IF(K926&lt;&gt;"",COUNTIF($K$5:K926,K926)&amp;"-"&amp;K926,"")</f>
        <v/>
      </c>
      <c r="K926" s="21"/>
      <c r="L926" s="21"/>
      <c r="M926" s="13" t="s">
        <v>385</v>
      </c>
      <c r="N926" s="26" t="str">
        <f>IF(O926&lt;&gt;"",COUNTIF($O$5:O926,O926)&amp;"-"&amp;O926,"")</f>
        <v/>
      </c>
      <c r="O926" s="27"/>
      <c r="P926" s="27"/>
      <c r="R926" s="22" t="str">
        <f>IF(T926&lt;&gt;"",COUNTIF($S$5:S926,S926)&amp;"-"&amp;S926,"")</f>
        <v/>
      </c>
      <c r="S926" s="22" t="str">
        <f t="shared" si="21"/>
        <v/>
      </c>
      <c r="T926" s="27"/>
      <c r="U926" s="27"/>
      <c r="V926" s="27"/>
    </row>
    <row r="927" spans="7:22" ht="15.75" customHeight="1" x14ac:dyDescent="0.25">
      <c r="G927"/>
      <c r="H927"/>
      <c r="J927" s="26" t="str">
        <f>IF(K927&lt;&gt;"",COUNTIF($K$5:K927,K927)&amp;"-"&amp;K927,"")</f>
        <v/>
      </c>
      <c r="K927" s="21"/>
      <c r="L927" s="21"/>
      <c r="M927" s="13" t="s">
        <v>385</v>
      </c>
      <c r="N927" s="26" t="str">
        <f>IF(O927&lt;&gt;"",COUNTIF($O$5:O927,O927)&amp;"-"&amp;O927,"")</f>
        <v/>
      </c>
      <c r="O927" s="27"/>
      <c r="P927" s="27"/>
      <c r="R927" s="22" t="str">
        <f>IF(T927&lt;&gt;"",COUNTIF($S$5:S927,S927)&amp;"-"&amp;S927,"")</f>
        <v/>
      </c>
      <c r="S927" s="22" t="str">
        <f t="shared" si="21"/>
        <v/>
      </c>
      <c r="T927" s="27"/>
      <c r="U927" s="27"/>
      <c r="V927" s="27"/>
    </row>
    <row r="928" spans="7:22" ht="15.75" customHeight="1" x14ac:dyDescent="0.25">
      <c r="G928"/>
      <c r="H928"/>
      <c r="J928" s="26" t="str">
        <f>IF(K928&lt;&gt;"",COUNTIF($K$5:K928,K928)&amp;"-"&amp;K928,"")</f>
        <v/>
      </c>
      <c r="K928" s="21"/>
      <c r="L928" s="21"/>
      <c r="M928" s="13" t="s">
        <v>385</v>
      </c>
      <c r="N928" s="26" t="str">
        <f>IF(O928&lt;&gt;"",COUNTIF($O$5:O928,O928)&amp;"-"&amp;O928,"")</f>
        <v/>
      </c>
      <c r="O928" s="27"/>
      <c r="P928" s="27"/>
      <c r="R928" s="22" t="str">
        <f>IF(T928&lt;&gt;"",COUNTIF($S$5:S928,S928)&amp;"-"&amp;S928,"")</f>
        <v/>
      </c>
      <c r="S928" s="22" t="str">
        <f t="shared" si="21"/>
        <v/>
      </c>
      <c r="T928" s="27"/>
      <c r="U928" s="27"/>
      <c r="V928" s="27"/>
    </row>
    <row r="929" spans="7:22" ht="15.75" customHeight="1" x14ac:dyDescent="0.25">
      <c r="G929"/>
      <c r="H929"/>
      <c r="J929" s="26" t="str">
        <f>IF(K929&lt;&gt;"",COUNTIF($K$5:K929,K929)&amp;"-"&amp;K929,"")</f>
        <v/>
      </c>
      <c r="K929" s="21"/>
      <c r="L929" s="21"/>
      <c r="M929" s="13" t="s">
        <v>385</v>
      </c>
      <c r="N929" s="26" t="str">
        <f>IF(O929&lt;&gt;"",COUNTIF($O$5:O929,O929)&amp;"-"&amp;O929,"")</f>
        <v/>
      </c>
      <c r="O929" s="27"/>
      <c r="P929" s="27"/>
      <c r="R929" s="22" t="str">
        <f>IF(T929&lt;&gt;"",COUNTIF($S$5:S929,S929)&amp;"-"&amp;S929,"")</f>
        <v/>
      </c>
      <c r="S929" s="22" t="str">
        <f t="shared" si="21"/>
        <v/>
      </c>
      <c r="T929" s="27"/>
      <c r="U929" s="27"/>
      <c r="V929" s="27"/>
    </row>
    <row r="930" spans="7:22" ht="15.75" customHeight="1" x14ac:dyDescent="0.25">
      <c r="G930"/>
      <c r="H930"/>
      <c r="J930" s="26" t="str">
        <f>IF(K930&lt;&gt;"",COUNTIF($K$5:K930,K930)&amp;"-"&amp;K930,"")</f>
        <v/>
      </c>
      <c r="K930" s="21"/>
      <c r="L930" s="21"/>
      <c r="M930" s="13" t="s">
        <v>385</v>
      </c>
      <c r="N930" s="26" t="str">
        <f>IF(O930&lt;&gt;"",COUNTIF($O$5:O930,O930)&amp;"-"&amp;O930,"")</f>
        <v/>
      </c>
      <c r="O930" s="27"/>
      <c r="P930" s="27"/>
      <c r="R930" s="22" t="str">
        <f>IF(T930&lt;&gt;"",COUNTIF($S$5:S930,S930)&amp;"-"&amp;S930,"")</f>
        <v/>
      </c>
      <c r="S930" s="22" t="str">
        <f t="shared" si="21"/>
        <v/>
      </c>
      <c r="T930" s="27"/>
      <c r="U930" s="27"/>
      <c r="V930" s="27"/>
    </row>
    <row r="931" spans="7:22" ht="15.75" customHeight="1" x14ac:dyDescent="0.25">
      <c r="G931"/>
      <c r="H931"/>
      <c r="J931" s="26" t="str">
        <f>IF(K931&lt;&gt;"",COUNTIF($K$5:K931,K931)&amp;"-"&amp;K931,"")</f>
        <v/>
      </c>
      <c r="K931" s="21"/>
      <c r="L931" s="21"/>
      <c r="M931" s="13" t="s">
        <v>385</v>
      </c>
      <c r="N931" s="26" t="str">
        <f>IF(O931&lt;&gt;"",COUNTIF($O$5:O931,O931)&amp;"-"&amp;O931,"")</f>
        <v/>
      </c>
      <c r="O931" s="27"/>
      <c r="P931" s="27"/>
      <c r="R931" s="22" t="str">
        <f>IF(T931&lt;&gt;"",COUNTIF($S$5:S931,S931)&amp;"-"&amp;S931,"")</f>
        <v/>
      </c>
      <c r="S931" s="22" t="str">
        <f t="shared" si="21"/>
        <v/>
      </c>
      <c r="T931" s="27"/>
      <c r="U931" s="27"/>
      <c r="V931" s="27"/>
    </row>
    <row r="932" spans="7:22" ht="15.75" customHeight="1" x14ac:dyDescent="0.25">
      <c r="G932"/>
      <c r="H932"/>
      <c r="J932" s="26" t="str">
        <f>IF(K932&lt;&gt;"",COUNTIF($K$5:K932,K932)&amp;"-"&amp;K932,"")</f>
        <v/>
      </c>
      <c r="K932" s="21"/>
      <c r="L932" s="21"/>
      <c r="M932" s="13" t="s">
        <v>385</v>
      </c>
      <c r="N932" s="26" t="str">
        <f>IF(O932&lt;&gt;"",COUNTIF($O$5:O932,O932)&amp;"-"&amp;O932,"")</f>
        <v/>
      </c>
      <c r="O932" s="27"/>
      <c r="P932" s="27"/>
      <c r="R932" s="22" t="str">
        <f>IF(T932&lt;&gt;"",COUNTIF($S$5:S932,S932)&amp;"-"&amp;S932,"")</f>
        <v/>
      </c>
      <c r="S932" s="22" t="str">
        <f t="shared" si="21"/>
        <v/>
      </c>
      <c r="T932" s="27"/>
      <c r="U932" s="27"/>
      <c r="V932" s="27"/>
    </row>
    <row r="933" spans="7:22" ht="15.75" customHeight="1" x14ac:dyDescent="0.25">
      <c r="G933"/>
      <c r="H933"/>
      <c r="J933" s="26" t="str">
        <f>IF(K933&lt;&gt;"",COUNTIF($K$5:K933,K933)&amp;"-"&amp;K933,"")</f>
        <v/>
      </c>
      <c r="K933" s="21"/>
      <c r="L933" s="21"/>
      <c r="M933" s="13" t="s">
        <v>385</v>
      </c>
      <c r="N933" s="26" t="str">
        <f>IF(O933&lt;&gt;"",COUNTIF($O$5:O933,O933)&amp;"-"&amp;O933,"")</f>
        <v/>
      </c>
      <c r="O933" s="27"/>
      <c r="P933" s="27"/>
      <c r="R933" s="22" t="str">
        <f>IF(T933&lt;&gt;"",COUNTIF($S$5:S933,S933)&amp;"-"&amp;S933,"")</f>
        <v/>
      </c>
      <c r="S933" s="22" t="str">
        <f t="shared" si="21"/>
        <v/>
      </c>
      <c r="T933" s="27"/>
      <c r="U933" s="27"/>
      <c r="V933" s="27"/>
    </row>
    <row r="934" spans="7:22" ht="15.75" customHeight="1" x14ac:dyDescent="0.25">
      <c r="G934"/>
      <c r="H934"/>
      <c r="J934" s="26" t="str">
        <f>IF(K934&lt;&gt;"",COUNTIF($K$5:K934,K934)&amp;"-"&amp;K934,"")</f>
        <v/>
      </c>
      <c r="K934" s="21"/>
      <c r="L934" s="21"/>
      <c r="M934" s="13" t="s">
        <v>385</v>
      </c>
      <c r="N934" s="26" t="str">
        <f>IF(O934&lt;&gt;"",COUNTIF($O$5:O934,O934)&amp;"-"&amp;O934,"")</f>
        <v/>
      </c>
      <c r="O934" s="27"/>
      <c r="P934" s="27"/>
      <c r="R934" s="22" t="str">
        <f>IF(T934&lt;&gt;"",COUNTIF($S$5:S934,S934)&amp;"-"&amp;S934,"")</f>
        <v/>
      </c>
      <c r="S934" s="22" t="str">
        <f t="shared" si="21"/>
        <v/>
      </c>
      <c r="T934" s="27"/>
      <c r="U934" s="27"/>
      <c r="V934" s="27"/>
    </row>
    <row r="935" spans="7:22" ht="15.75" customHeight="1" x14ac:dyDescent="0.25">
      <c r="G935"/>
      <c r="H935"/>
      <c r="J935" s="26" t="str">
        <f>IF(K935&lt;&gt;"",COUNTIF($K$5:K935,K935)&amp;"-"&amp;K935,"")</f>
        <v/>
      </c>
      <c r="K935" s="21"/>
      <c r="L935" s="21"/>
      <c r="M935" s="13" t="s">
        <v>385</v>
      </c>
      <c r="N935" s="26" t="str">
        <f>IF(O935&lt;&gt;"",COUNTIF($O$5:O935,O935)&amp;"-"&amp;O935,"")</f>
        <v/>
      </c>
      <c r="O935" s="27"/>
      <c r="P935" s="27"/>
      <c r="R935" s="22" t="str">
        <f>IF(T935&lt;&gt;"",COUNTIF($S$5:S935,S935)&amp;"-"&amp;S935,"")</f>
        <v/>
      </c>
      <c r="S935" s="22" t="str">
        <f t="shared" si="21"/>
        <v/>
      </c>
      <c r="T935" s="27"/>
      <c r="U935" s="27"/>
      <c r="V935" s="27"/>
    </row>
    <row r="936" spans="7:22" ht="15.75" customHeight="1" x14ac:dyDescent="0.25">
      <c r="G936"/>
      <c r="H936"/>
      <c r="J936" s="26" t="str">
        <f>IF(K936&lt;&gt;"",COUNTIF($K$5:K936,K936)&amp;"-"&amp;K936,"")</f>
        <v/>
      </c>
      <c r="K936" s="21"/>
      <c r="L936" s="21"/>
      <c r="M936" s="13" t="s">
        <v>385</v>
      </c>
      <c r="N936" s="26" t="str">
        <f>IF(O936&lt;&gt;"",COUNTIF($O$5:O936,O936)&amp;"-"&amp;O936,"")</f>
        <v/>
      </c>
      <c r="O936" s="27"/>
      <c r="P936" s="27"/>
      <c r="R936" s="22" t="str">
        <f>IF(T936&lt;&gt;"",COUNTIF($S$5:S936,S936)&amp;"-"&amp;S936,"")</f>
        <v/>
      </c>
      <c r="S936" s="22" t="str">
        <f t="shared" si="21"/>
        <v/>
      </c>
      <c r="T936" s="27"/>
      <c r="U936" s="27"/>
      <c r="V936" s="27"/>
    </row>
    <row r="937" spans="7:22" ht="15.75" customHeight="1" x14ac:dyDescent="0.25">
      <c r="G937"/>
      <c r="H937"/>
      <c r="J937" s="26" t="str">
        <f>IF(K937&lt;&gt;"",COUNTIF($K$5:K937,K937)&amp;"-"&amp;K937,"")</f>
        <v/>
      </c>
      <c r="K937" s="21"/>
      <c r="L937" s="21"/>
      <c r="M937" s="13" t="s">
        <v>385</v>
      </c>
      <c r="N937" s="26" t="str">
        <f>IF(O937&lt;&gt;"",COUNTIF($O$5:O937,O937)&amp;"-"&amp;O937,"")</f>
        <v/>
      </c>
      <c r="O937" s="27"/>
      <c r="P937" s="27"/>
      <c r="R937" s="22" t="str">
        <f>IF(T937&lt;&gt;"",COUNTIF($S$5:S937,S937)&amp;"-"&amp;S937,"")</f>
        <v/>
      </c>
      <c r="S937" s="22" t="str">
        <f t="shared" si="21"/>
        <v/>
      </c>
      <c r="T937" s="27"/>
      <c r="U937" s="27"/>
      <c r="V937" s="27"/>
    </row>
    <row r="938" spans="7:22" ht="15.75" customHeight="1" x14ac:dyDescent="0.25">
      <c r="G938"/>
      <c r="H938"/>
      <c r="J938" s="26" t="str">
        <f>IF(K938&lt;&gt;"",COUNTIF($K$5:K938,K938)&amp;"-"&amp;K938,"")</f>
        <v/>
      </c>
      <c r="K938" s="21"/>
      <c r="L938" s="21"/>
      <c r="M938" s="13" t="s">
        <v>385</v>
      </c>
      <c r="N938" s="26" t="str">
        <f>IF(O938&lt;&gt;"",COUNTIF($O$5:O938,O938)&amp;"-"&amp;O938,"")</f>
        <v/>
      </c>
      <c r="O938" s="27"/>
      <c r="P938" s="27"/>
      <c r="R938" s="22" t="str">
        <f>IF(T938&lt;&gt;"",COUNTIF($S$5:S938,S938)&amp;"-"&amp;S938,"")</f>
        <v/>
      </c>
      <c r="S938" s="22" t="str">
        <f t="shared" si="21"/>
        <v/>
      </c>
      <c r="T938" s="27"/>
      <c r="U938" s="27"/>
      <c r="V938" s="27"/>
    </row>
    <row r="939" spans="7:22" ht="15.75" customHeight="1" x14ac:dyDescent="0.25">
      <c r="G939"/>
      <c r="H939"/>
      <c r="J939" s="26" t="str">
        <f>IF(K939&lt;&gt;"",COUNTIF($K$5:K939,K939)&amp;"-"&amp;K939,"")</f>
        <v/>
      </c>
      <c r="K939" s="21"/>
      <c r="L939" s="21"/>
      <c r="M939" s="13" t="s">
        <v>385</v>
      </c>
      <c r="N939" s="26" t="str">
        <f>IF(O939&lt;&gt;"",COUNTIF($O$5:O939,O939)&amp;"-"&amp;O939,"")</f>
        <v/>
      </c>
      <c r="O939" s="27"/>
      <c r="P939" s="27"/>
      <c r="R939" s="22" t="str">
        <f>IF(T939&lt;&gt;"",COUNTIF($S$5:S939,S939)&amp;"-"&amp;S939,"")</f>
        <v/>
      </c>
      <c r="S939" s="22" t="str">
        <f t="shared" si="21"/>
        <v/>
      </c>
      <c r="T939" s="27"/>
      <c r="U939" s="27"/>
      <c r="V939" s="27"/>
    </row>
    <row r="940" spans="7:22" ht="15.75" customHeight="1" x14ac:dyDescent="0.25">
      <c r="G940"/>
      <c r="H940"/>
      <c r="J940" s="26" t="str">
        <f>IF(K940&lt;&gt;"",COUNTIF($K$5:K940,K940)&amp;"-"&amp;K940,"")</f>
        <v/>
      </c>
      <c r="K940" s="21"/>
      <c r="L940" s="21"/>
      <c r="M940" s="13" t="s">
        <v>385</v>
      </c>
      <c r="N940" s="26" t="str">
        <f>IF(O940&lt;&gt;"",COUNTIF($O$5:O940,O940)&amp;"-"&amp;O940,"")</f>
        <v/>
      </c>
      <c r="O940" s="27"/>
      <c r="P940" s="27"/>
      <c r="R940" s="22" t="str">
        <f>IF(T940&lt;&gt;"",COUNTIF($S$5:S940,S940)&amp;"-"&amp;S940,"")</f>
        <v/>
      </c>
      <c r="S940" s="22" t="str">
        <f t="shared" si="21"/>
        <v/>
      </c>
      <c r="T940" s="27"/>
      <c r="U940" s="27"/>
      <c r="V940" s="27"/>
    </row>
    <row r="941" spans="7:22" ht="15.75" customHeight="1" x14ac:dyDescent="0.25">
      <c r="G941"/>
      <c r="H941"/>
      <c r="J941" s="26" t="str">
        <f>IF(K941&lt;&gt;"",COUNTIF($K$5:K941,K941)&amp;"-"&amp;K941,"")</f>
        <v/>
      </c>
      <c r="K941" s="21"/>
      <c r="L941" s="21"/>
      <c r="M941" s="13" t="s">
        <v>385</v>
      </c>
      <c r="N941" s="26" t="str">
        <f>IF(O941&lt;&gt;"",COUNTIF($O$5:O941,O941)&amp;"-"&amp;O941,"")</f>
        <v/>
      </c>
      <c r="O941" s="27"/>
      <c r="P941" s="27"/>
      <c r="R941" s="22" t="str">
        <f>IF(T941&lt;&gt;"",COUNTIF($S$5:S941,S941)&amp;"-"&amp;S941,"")</f>
        <v/>
      </c>
      <c r="S941" s="22" t="str">
        <f t="shared" si="21"/>
        <v/>
      </c>
      <c r="T941" s="27"/>
      <c r="U941" s="27"/>
      <c r="V941" s="27"/>
    </row>
    <row r="942" spans="7:22" ht="15.75" customHeight="1" x14ac:dyDescent="0.25">
      <c r="G942"/>
      <c r="H942"/>
      <c r="J942" s="26" t="str">
        <f>IF(K942&lt;&gt;"",COUNTIF($K$5:K942,K942)&amp;"-"&amp;K942,"")</f>
        <v/>
      </c>
      <c r="K942" s="21"/>
      <c r="L942" s="21"/>
      <c r="M942" s="13" t="s">
        <v>385</v>
      </c>
      <c r="N942" s="26" t="str">
        <f>IF(O942&lt;&gt;"",COUNTIF($O$5:O942,O942)&amp;"-"&amp;O942,"")</f>
        <v/>
      </c>
      <c r="O942" s="27"/>
      <c r="P942" s="27"/>
      <c r="R942" s="22" t="str">
        <f>IF(T942&lt;&gt;"",COUNTIF($S$5:S942,S942)&amp;"-"&amp;S942,"")</f>
        <v/>
      </c>
      <c r="S942" s="22" t="str">
        <f t="shared" si="21"/>
        <v/>
      </c>
      <c r="T942" s="27"/>
      <c r="U942" s="27"/>
      <c r="V942" s="27"/>
    </row>
    <row r="943" spans="7:22" ht="15.75" customHeight="1" x14ac:dyDescent="0.25">
      <c r="G943"/>
      <c r="H943"/>
      <c r="J943" s="26" t="str">
        <f>IF(K943&lt;&gt;"",COUNTIF($K$5:K943,K943)&amp;"-"&amp;K943,"")</f>
        <v/>
      </c>
      <c r="K943" s="21"/>
      <c r="L943" s="21"/>
      <c r="M943" s="13" t="s">
        <v>385</v>
      </c>
      <c r="N943" s="26" t="str">
        <f>IF(O943&lt;&gt;"",COUNTIF($O$5:O943,O943)&amp;"-"&amp;O943,"")</f>
        <v/>
      </c>
      <c r="O943" s="27"/>
      <c r="P943" s="27"/>
      <c r="R943" s="22" t="str">
        <f>IF(T943&lt;&gt;"",COUNTIF($S$5:S943,S943)&amp;"-"&amp;S943,"")</f>
        <v/>
      </c>
      <c r="S943" s="22" t="str">
        <f t="shared" si="21"/>
        <v/>
      </c>
      <c r="T943" s="27"/>
      <c r="U943" s="27"/>
      <c r="V943" s="27"/>
    </row>
    <row r="944" spans="7:22" ht="15.75" customHeight="1" x14ac:dyDescent="0.25">
      <c r="G944"/>
      <c r="H944"/>
      <c r="J944" s="26" t="str">
        <f>IF(K944&lt;&gt;"",COUNTIF($K$5:K944,K944)&amp;"-"&amp;K944,"")</f>
        <v/>
      </c>
      <c r="K944" s="21"/>
      <c r="L944" s="21"/>
      <c r="M944" s="13" t="s">
        <v>385</v>
      </c>
      <c r="N944" s="26" t="str">
        <f>IF(O944&lt;&gt;"",COUNTIF($O$5:O944,O944)&amp;"-"&amp;O944,"")</f>
        <v/>
      </c>
      <c r="O944" s="27"/>
      <c r="P944" s="27"/>
      <c r="R944" s="22" t="str">
        <f>IF(T944&lt;&gt;"",COUNTIF($S$5:S944,S944)&amp;"-"&amp;S944,"")</f>
        <v/>
      </c>
      <c r="S944" s="22" t="str">
        <f t="shared" si="21"/>
        <v/>
      </c>
      <c r="T944" s="27"/>
      <c r="U944" s="27"/>
      <c r="V944" s="27"/>
    </row>
    <row r="945" spans="7:22" ht="15.75" customHeight="1" x14ac:dyDescent="0.25">
      <c r="G945"/>
      <c r="H945"/>
      <c r="J945" s="26" t="str">
        <f>IF(K945&lt;&gt;"",COUNTIF($K$5:K945,K945)&amp;"-"&amp;K945,"")</f>
        <v/>
      </c>
      <c r="K945" s="21"/>
      <c r="L945" s="21"/>
      <c r="M945" s="13" t="s">
        <v>385</v>
      </c>
      <c r="N945" s="26" t="str">
        <f>IF(O945&lt;&gt;"",COUNTIF($O$5:O945,O945)&amp;"-"&amp;O945,"")</f>
        <v/>
      </c>
      <c r="O945" s="27"/>
      <c r="P945" s="27"/>
      <c r="R945" s="22" t="str">
        <f>IF(T945&lt;&gt;"",COUNTIF($S$5:S945,S945)&amp;"-"&amp;S945,"")</f>
        <v/>
      </c>
      <c r="S945" s="22" t="str">
        <f t="shared" si="21"/>
        <v/>
      </c>
      <c r="T945" s="27"/>
      <c r="U945" s="27"/>
      <c r="V945" s="27"/>
    </row>
    <row r="946" spans="7:22" ht="15.75" customHeight="1" x14ac:dyDescent="0.25">
      <c r="G946"/>
      <c r="H946"/>
      <c r="J946" s="26" t="str">
        <f>IF(K946&lt;&gt;"",COUNTIF($K$5:K946,K946)&amp;"-"&amp;K946,"")</f>
        <v/>
      </c>
      <c r="K946" s="21"/>
      <c r="L946" s="21"/>
      <c r="M946" s="13" t="s">
        <v>385</v>
      </c>
      <c r="N946" s="26" t="str">
        <f>IF(O946&lt;&gt;"",COUNTIF($O$5:O946,O946)&amp;"-"&amp;O946,"")</f>
        <v/>
      </c>
      <c r="O946" s="27"/>
      <c r="P946" s="27"/>
      <c r="R946" s="22" t="str">
        <f>IF(T946&lt;&gt;"",COUNTIF($S$5:S946,S946)&amp;"-"&amp;S946,"")</f>
        <v/>
      </c>
      <c r="S946" s="22" t="str">
        <f t="shared" si="21"/>
        <v/>
      </c>
      <c r="T946" s="27"/>
      <c r="U946" s="27"/>
      <c r="V946" s="27"/>
    </row>
    <row r="947" spans="7:22" ht="15.75" customHeight="1" x14ac:dyDescent="0.25">
      <c r="G947"/>
      <c r="H947"/>
      <c r="J947" s="26" t="str">
        <f>IF(K947&lt;&gt;"",COUNTIF($K$5:K947,K947)&amp;"-"&amp;K947,"")</f>
        <v/>
      </c>
      <c r="K947" s="21"/>
      <c r="L947" s="21"/>
      <c r="M947" s="13" t="s">
        <v>385</v>
      </c>
      <c r="N947" s="26" t="str">
        <f>IF(O947&lt;&gt;"",COUNTIF($O$5:O947,O947)&amp;"-"&amp;O947,"")</f>
        <v/>
      </c>
      <c r="O947" s="27"/>
      <c r="P947" s="27"/>
      <c r="R947" s="22" t="str">
        <f>IF(T947&lt;&gt;"",COUNTIF($S$5:S947,S947)&amp;"-"&amp;S947,"")</f>
        <v/>
      </c>
      <c r="S947" s="22" t="str">
        <f t="shared" si="21"/>
        <v/>
      </c>
      <c r="T947" s="27"/>
      <c r="U947" s="27"/>
      <c r="V947" s="27"/>
    </row>
    <row r="948" spans="7:22" ht="15.75" customHeight="1" x14ac:dyDescent="0.25">
      <c r="G948"/>
      <c r="H948"/>
      <c r="J948" s="26" t="str">
        <f>IF(K948&lt;&gt;"",COUNTIF($K$5:K948,K948)&amp;"-"&amp;K948,"")</f>
        <v/>
      </c>
      <c r="K948" s="21"/>
      <c r="L948" s="21"/>
      <c r="M948" s="13" t="s">
        <v>385</v>
      </c>
      <c r="N948" s="26" t="str">
        <f>IF(O948&lt;&gt;"",COUNTIF($O$5:O948,O948)&amp;"-"&amp;O948,"")</f>
        <v/>
      </c>
      <c r="O948" s="27"/>
      <c r="P948" s="27"/>
      <c r="R948" s="22" t="str">
        <f>IF(T948&lt;&gt;"",COUNTIF($S$5:S948,S948)&amp;"-"&amp;S948,"")</f>
        <v/>
      </c>
      <c r="S948" s="22" t="str">
        <f t="shared" si="21"/>
        <v/>
      </c>
      <c r="T948" s="27"/>
      <c r="U948" s="27"/>
      <c r="V948" s="27"/>
    </row>
    <row r="949" spans="7:22" ht="15.75" customHeight="1" x14ac:dyDescent="0.25">
      <c r="G949"/>
      <c r="H949"/>
      <c r="J949" s="26" t="str">
        <f>IF(K949&lt;&gt;"",COUNTIF($K$5:K949,K949)&amp;"-"&amp;K949,"")</f>
        <v/>
      </c>
      <c r="K949" s="21"/>
      <c r="L949" s="21"/>
      <c r="M949" s="13" t="s">
        <v>385</v>
      </c>
      <c r="N949" s="26" t="str">
        <f>IF(O949&lt;&gt;"",COUNTIF($O$5:O949,O949)&amp;"-"&amp;O949,"")</f>
        <v/>
      </c>
      <c r="O949" s="27"/>
      <c r="P949" s="27"/>
      <c r="R949" s="22" t="str">
        <f>IF(T949&lt;&gt;"",COUNTIF($S$5:S949,S949)&amp;"-"&amp;S949,"")</f>
        <v/>
      </c>
      <c r="S949" s="22" t="str">
        <f t="shared" si="21"/>
        <v/>
      </c>
      <c r="T949" s="27"/>
      <c r="U949" s="27"/>
      <c r="V949" s="27"/>
    </row>
    <row r="950" spans="7:22" ht="15.75" customHeight="1" x14ac:dyDescent="0.25">
      <c r="G950"/>
      <c r="H950"/>
      <c r="J950" s="26" t="str">
        <f>IF(K950&lt;&gt;"",COUNTIF($K$5:K950,K950)&amp;"-"&amp;K950,"")</f>
        <v/>
      </c>
      <c r="K950" s="21"/>
      <c r="L950" s="21"/>
      <c r="M950" s="13" t="s">
        <v>385</v>
      </c>
      <c r="N950" s="26" t="str">
        <f>IF(O950&lt;&gt;"",COUNTIF($O$5:O950,O950)&amp;"-"&amp;O950,"")</f>
        <v/>
      </c>
      <c r="O950" s="27"/>
      <c r="P950" s="27"/>
      <c r="R950" s="22" t="str">
        <f>IF(T950&lt;&gt;"",COUNTIF($S$5:S950,S950)&amp;"-"&amp;S950,"")</f>
        <v/>
      </c>
      <c r="S950" s="22" t="str">
        <f t="shared" si="21"/>
        <v/>
      </c>
      <c r="T950" s="27"/>
      <c r="U950" s="27"/>
      <c r="V950" s="27"/>
    </row>
    <row r="951" spans="7:22" ht="15.75" customHeight="1" x14ac:dyDescent="0.25">
      <c r="G951"/>
      <c r="H951"/>
      <c r="J951" s="26" t="str">
        <f>IF(K951&lt;&gt;"",COUNTIF($K$5:K951,K951)&amp;"-"&amp;K951,"")</f>
        <v/>
      </c>
      <c r="K951" s="21"/>
      <c r="L951" s="21"/>
      <c r="M951" s="13" t="s">
        <v>385</v>
      </c>
      <c r="N951" s="26" t="str">
        <f>IF(O951&lt;&gt;"",COUNTIF($O$5:O951,O951)&amp;"-"&amp;O951,"")</f>
        <v/>
      </c>
      <c r="O951" s="27"/>
      <c r="P951" s="27"/>
      <c r="R951" s="22" t="str">
        <f>IF(T951&lt;&gt;"",COUNTIF($S$5:S951,S951)&amp;"-"&amp;S951,"")</f>
        <v/>
      </c>
      <c r="S951" s="22" t="str">
        <f t="shared" si="21"/>
        <v/>
      </c>
      <c r="T951" s="27"/>
      <c r="U951" s="27"/>
      <c r="V951" s="27"/>
    </row>
    <row r="952" spans="7:22" ht="15.75" customHeight="1" x14ac:dyDescent="0.25">
      <c r="G952"/>
      <c r="H952"/>
      <c r="J952" s="26" t="str">
        <f>IF(K952&lt;&gt;"",COUNTIF($K$5:K952,K952)&amp;"-"&amp;K952,"")</f>
        <v/>
      </c>
      <c r="K952" s="21"/>
      <c r="L952" s="21"/>
      <c r="M952" s="13" t="s">
        <v>385</v>
      </c>
      <c r="N952" s="26" t="str">
        <f>IF(O952&lt;&gt;"",COUNTIF($O$5:O952,O952)&amp;"-"&amp;O952,"")</f>
        <v/>
      </c>
      <c r="O952" s="27"/>
      <c r="P952" s="27"/>
      <c r="R952" s="22" t="str">
        <f>IF(T952&lt;&gt;"",COUNTIF($S$5:S952,S952)&amp;"-"&amp;S952,"")</f>
        <v/>
      </c>
      <c r="S952" s="22" t="str">
        <f t="shared" si="21"/>
        <v/>
      </c>
      <c r="T952" s="27"/>
      <c r="U952" s="27"/>
      <c r="V952" s="27"/>
    </row>
    <row r="953" spans="7:22" ht="15.75" customHeight="1" x14ac:dyDescent="0.25">
      <c r="G953"/>
      <c r="H953"/>
      <c r="J953" s="26" t="str">
        <f>IF(K953&lt;&gt;"",COUNTIF($K$5:K953,K953)&amp;"-"&amp;K953,"")</f>
        <v/>
      </c>
      <c r="K953" s="21"/>
      <c r="L953" s="21"/>
      <c r="M953" s="13" t="s">
        <v>385</v>
      </c>
      <c r="N953" s="26" t="str">
        <f>IF(O953&lt;&gt;"",COUNTIF($O$5:O953,O953)&amp;"-"&amp;O953,"")</f>
        <v/>
      </c>
      <c r="O953" s="27"/>
      <c r="P953" s="27"/>
      <c r="R953" s="22" t="str">
        <f>IF(T953&lt;&gt;"",COUNTIF($S$5:S953,S953)&amp;"-"&amp;S953,"")</f>
        <v/>
      </c>
      <c r="S953" s="22" t="str">
        <f t="shared" si="21"/>
        <v/>
      </c>
      <c r="T953" s="27"/>
      <c r="U953" s="27"/>
      <c r="V953" s="27"/>
    </row>
    <row r="954" spans="7:22" ht="15.75" customHeight="1" x14ac:dyDescent="0.25">
      <c r="G954"/>
      <c r="H954"/>
      <c r="J954" s="26" t="str">
        <f>IF(K954&lt;&gt;"",COUNTIF($K$5:K954,K954)&amp;"-"&amp;K954,"")</f>
        <v/>
      </c>
      <c r="K954" s="21"/>
      <c r="L954" s="21"/>
      <c r="M954" s="13" t="s">
        <v>385</v>
      </c>
      <c r="N954" s="26" t="str">
        <f>IF(O954&lt;&gt;"",COUNTIF($O$5:O954,O954)&amp;"-"&amp;O954,"")</f>
        <v/>
      </c>
      <c r="O954" s="27"/>
      <c r="P954" s="27"/>
      <c r="R954" s="22" t="str">
        <f>IF(T954&lt;&gt;"",COUNTIF($S$5:S954,S954)&amp;"-"&amp;S954,"")</f>
        <v/>
      </c>
      <c r="S954" s="22" t="str">
        <f t="shared" si="21"/>
        <v/>
      </c>
      <c r="T954" s="27"/>
      <c r="U954" s="27"/>
      <c r="V954" s="27"/>
    </row>
    <row r="955" spans="7:22" ht="15.75" customHeight="1" x14ac:dyDescent="0.25">
      <c r="G955"/>
      <c r="H955"/>
      <c r="J955" s="26" t="str">
        <f>IF(K955&lt;&gt;"",COUNTIF($K$5:K955,K955)&amp;"-"&amp;K955,"")</f>
        <v/>
      </c>
      <c r="K955" s="21"/>
      <c r="L955" s="21"/>
      <c r="M955" s="13" t="s">
        <v>385</v>
      </c>
      <c r="N955" s="26" t="str">
        <f>IF(O955&lt;&gt;"",COUNTIF($O$5:O955,O955)&amp;"-"&amp;O955,"")</f>
        <v/>
      </c>
      <c r="O955" s="27"/>
      <c r="P955" s="27"/>
      <c r="R955" s="22" t="str">
        <f>IF(T955&lt;&gt;"",COUNTIF($S$5:S955,S955)&amp;"-"&amp;S955,"")</f>
        <v/>
      </c>
      <c r="S955" s="22" t="str">
        <f t="shared" si="21"/>
        <v/>
      </c>
      <c r="T955" s="27"/>
      <c r="U955" s="27"/>
      <c r="V955" s="27"/>
    </row>
    <row r="956" spans="7:22" ht="15.75" customHeight="1" x14ac:dyDescent="0.25">
      <c r="G956"/>
      <c r="H956"/>
      <c r="J956" s="26" t="str">
        <f>IF(K956&lt;&gt;"",COUNTIF($K$5:K956,K956)&amp;"-"&amp;K956,"")</f>
        <v/>
      </c>
      <c r="K956" s="21"/>
      <c r="L956" s="21"/>
      <c r="M956" s="13" t="s">
        <v>385</v>
      </c>
      <c r="N956" s="26" t="str">
        <f>IF(O956&lt;&gt;"",COUNTIF($O$5:O956,O956)&amp;"-"&amp;O956,"")</f>
        <v/>
      </c>
      <c r="O956" s="27"/>
      <c r="P956" s="27"/>
      <c r="R956" s="22" t="str">
        <f>IF(T956&lt;&gt;"",COUNTIF($S$5:S956,S956)&amp;"-"&amp;S956,"")</f>
        <v/>
      </c>
      <c r="S956" s="22" t="str">
        <f t="shared" si="21"/>
        <v/>
      </c>
      <c r="T956" s="27"/>
      <c r="U956" s="27"/>
      <c r="V956" s="27"/>
    </row>
    <row r="957" spans="7:22" ht="15.75" customHeight="1" x14ac:dyDescent="0.25">
      <c r="G957"/>
      <c r="H957"/>
      <c r="J957" s="26" t="str">
        <f>IF(K957&lt;&gt;"",COUNTIF($K$5:K957,K957)&amp;"-"&amp;K957,"")</f>
        <v/>
      </c>
      <c r="K957" s="21"/>
      <c r="L957" s="21"/>
      <c r="M957" s="13" t="s">
        <v>385</v>
      </c>
      <c r="N957" s="26" t="str">
        <f>IF(O957&lt;&gt;"",COUNTIF($O$5:O957,O957)&amp;"-"&amp;O957,"")</f>
        <v/>
      </c>
      <c r="O957" s="27"/>
      <c r="P957" s="27"/>
      <c r="R957" s="22" t="str">
        <f>IF(T957&lt;&gt;"",COUNTIF($S$5:S957,S957)&amp;"-"&amp;S957,"")</f>
        <v/>
      </c>
      <c r="S957" s="22" t="str">
        <f t="shared" si="21"/>
        <v/>
      </c>
      <c r="T957" s="27"/>
      <c r="U957" s="27"/>
      <c r="V957" s="27"/>
    </row>
    <row r="958" spans="7:22" ht="15.75" customHeight="1" x14ac:dyDescent="0.25">
      <c r="G958"/>
      <c r="H958"/>
      <c r="J958" s="26" t="str">
        <f>IF(K958&lt;&gt;"",COUNTIF($K$5:K958,K958)&amp;"-"&amp;K958,"")</f>
        <v/>
      </c>
      <c r="K958" s="21"/>
      <c r="L958" s="21"/>
      <c r="M958" s="13" t="s">
        <v>385</v>
      </c>
      <c r="N958" s="26" t="str">
        <f>IF(O958&lt;&gt;"",COUNTIF($O$5:O958,O958)&amp;"-"&amp;O958,"")</f>
        <v/>
      </c>
      <c r="O958" s="27"/>
      <c r="P958" s="27"/>
      <c r="R958" s="22" t="str">
        <f>IF(T958&lt;&gt;"",COUNTIF($S$5:S958,S958)&amp;"-"&amp;S958,"")</f>
        <v/>
      </c>
      <c r="S958" s="22" t="str">
        <f t="shared" si="21"/>
        <v/>
      </c>
      <c r="T958" s="27"/>
      <c r="U958" s="27"/>
      <c r="V958" s="27"/>
    </row>
    <row r="959" spans="7:22" ht="15.75" customHeight="1" x14ac:dyDescent="0.25">
      <c r="G959"/>
      <c r="H959"/>
      <c r="J959" s="26" t="str">
        <f>IF(K959&lt;&gt;"",COUNTIF($K$5:K959,K959)&amp;"-"&amp;K959,"")</f>
        <v/>
      </c>
      <c r="K959" s="21"/>
      <c r="L959" s="21"/>
      <c r="M959" s="13" t="s">
        <v>385</v>
      </c>
      <c r="N959" s="26" t="str">
        <f>IF(O959&lt;&gt;"",COUNTIF($O$5:O959,O959)&amp;"-"&amp;O959,"")</f>
        <v/>
      </c>
      <c r="O959" s="27"/>
      <c r="P959" s="27"/>
      <c r="R959" s="22" t="str">
        <f>IF(T959&lt;&gt;"",COUNTIF($S$5:S959,S959)&amp;"-"&amp;S959,"")</f>
        <v/>
      </c>
      <c r="S959" s="22" t="str">
        <f t="shared" si="21"/>
        <v/>
      </c>
      <c r="T959" s="27"/>
      <c r="U959" s="27"/>
      <c r="V959" s="27"/>
    </row>
    <row r="960" spans="7:22" ht="15.75" customHeight="1" x14ac:dyDescent="0.25">
      <c r="J960" s="26" t="str">
        <f>IF(K960&lt;&gt;"",COUNTIF($K$5:K960,K960)&amp;"-"&amp;K960,"")</f>
        <v/>
      </c>
      <c r="K960" s="21"/>
      <c r="L960" s="21"/>
      <c r="M960" s="13" t="s">
        <v>385</v>
      </c>
      <c r="N960" s="26" t="str">
        <f>IF(O960&lt;&gt;"",COUNTIF($O$5:O960,O960)&amp;"-"&amp;O960,"")</f>
        <v/>
      </c>
      <c r="O960" s="27"/>
      <c r="P960" s="27"/>
      <c r="R960" s="22" t="str">
        <f>IF(T960&lt;&gt;"",COUNTIF($S$5:S960,S960)&amp;"-"&amp;S960,"")</f>
        <v/>
      </c>
      <c r="S960" s="22" t="str">
        <f t="shared" si="21"/>
        <v/>
      </c>
      <c r="T960" s="27"/>
      <c r="U960" s="27"/>
      <c r="V960" s="27"/>
    </row>
    <row r="961" spans="10:22" ht="15.75" customHeight="1" x14ac:dyDescent="0.25">
      <c r="J961" s="26" t="str">
        <f>IF(K961&lt;&gt;"",COUNTIF($K$5:K961,K961)&amp;"-"&amp;K961,"")</f>
        <v/>
      </c>
      <c r="K961" s="21"/>
      <c r="L961" s="21"/>
      <c r="M961" s="13" t="s">
        <v>385</v>
      </c>
      <c r="N961" s="26" t="str">
        <f>IF(O961&lt;&gt;"",COUNTIF($O$5:O961,O961)&amp;"-"&amp;O961,"")</f>
        <v/>
      </c>
      <c r="O961" s="27"/>
      <c r="P961" s="27"/>
      <c r="R961" s="22" t="str">
        <f>IF(T961&lt;&gt;"",COUNTIF($S$5:S961,S961)&amp;"-"&amp;S961,"")</f>
        <v/>
      </c>
      <c r="S961" s="22" t="str">
        <f t="shared" si="21"/>
        <v/>
      </c>
      <c r="T961" s="27"/>
      <c r="U961" s="27"/>
      <c r="V961" s="27"/>
    </row>
    <row r="962" spans="10:22" ht="15.75" customHeight="1" x14ac:dyDescent="0.25">
      <c r="J962" s="26" t="str">
        <f>IF(K962&lt;&gt;"",COUNTIF($K$5:K962,K962)&amp;"-"&amp;K962,"")</f>
        <v/>
      </c>
      <c r="K962" s="21"/>
      <c r="L962" s="21"/>
      <c r="M962" s="13" t="s">
        <v>385</v>
      </c>
      <c r="N962" s="26" t="str">
        <f>IF(O962&lt;&gt;"",COUNTIF($O$5:O962,O962)&amp;"-"&amp;O962,"")</f>
        <v/>
      </c>
      <c r="O962" s="27"/>
      <c r="P962" s="27"/>
      <c r="R962" s="22" t="str">
        <f>IF(T962&lt;&gt;"",COUNTIF($S$5:S962,S962)&amp;"-"&amp;S962,"")</f>
        <v/>
      </c>
      <c r="S962" s="22" t="str">
        <f t="shared" si="21"/>
        <v/>
      </c>
      <c r="T962" s="27"/>
      <c r="U962" s="27"/>
      <c r="V962" s="27"/>
    </row>
    <row r="963" spans="10:22" ht="15.75" customHeight="1" x14ac:dyDescent="0.25">
      <c r="J963" s="26" t="str">
        <f>IF(K963&lt;&gt;"",COUNTIF($K$5:K963,K963)&amp;"-"&amp;K963,"")</f>
        <v/>
      </c>
      <c r="K963" s="21"/>
      <c r="L963" s="21"/>
      <c r="M963" s="13" t="s">
        <v>385</v>
      </c>
      <c r="N963" s="26" t="str">
        <f>IF(O963&lt;&gt;"",COUNTIF($O$5:O963,O963)&amp;"-"&amp;O963,"")</f>
        <v/>
      </c>
      <c r="O963" s="27"/>
      <c r="P963" s="27"/>
      <c r="R963" s="22" t="str">
        <f>IF(T963&lt;&gt;"",COUNTIF($S$5:S963,S963)&amp;"-"&amp;S963,"")</f>
        <v/>
      </c>
      <c r="S963" s="22" t="str">
        <f t="shared" si="21"/>
        <v/>
      </c>
      <c r="T963" s="27"/>
      <c r="U963" s="27"/>
      <c r="V963" s="27"/>
    </row>
    <row r="964" spans="10:22" ht="15.75" customHeight="1" x14ac:dyDescent="0.25">
      <c r="J964" s="26" t="str">
        <f>IF(K964&lt;&gt;"",COUNTIF($K$5:K964,K964)&amp;"-"&amp;K964,"")</f>
        <v/>
      </c>
      <c r="K964" s="21"/>
      <c r="L964" s="21"/>
      <c r="M964" s="13" t="s">
        <v>385</v>
      </c>
      <c r="N964" s="26" t="str">
        <f>IF(O964&lt;&gt;"",COUNTIF($O$5:O964,O964)&amp;"-"&amp;O964,"")</f>
        <v/>
      </c>
      <c r="O964" s="27"/>
      <c r="P964" s="27"/>
      <c r="R964" s="22" t="str">
        <f>IF(T964&lt;&gt;"",COUNTIF($S$5:S964,S964)&amp;"-"&amp;S964,"")</f>
        <v/>
      </c>
      <c r="S964" s="22" t="str">
        <f t="shared" si="21"/>
        <v/>
      </c>
      <c r="T964" s="27"/>
      <c r="U964" s="27"/>
      <c r="V964" s="27"/>
    </row>
    <row r="965" spans="10:22" ht="15.75" customHeight="1" x14ac:dyDescent="0.25">
      <c r="J965" s="26" t="str">
        <f>IF(K965&lt;&gt;"",COUNTIF($K$5:K965,K965)&amp;"-"&amp;K965,"")</f>
        <v/>
      </c>
      <c r="K965" s="21"/>
      <c r="L965" s="21"/>
      <c r="M965" s="13" t="s">
        <v>385</v>
      </c>
      <c r="N965" s="26" t="str">
        <f>IF(O965&lt;&gt;"",COUNTIF($O$5:O965,O965)&amp;"-"&amp;O965,"")</f>
        <v/>
      </c>
      <c r="O965" s="27"/>
      <c r="P965" s="27"/>
      <c r="R965" s="22" t="str">
        <f>IF(T965&lt;&gt;"",COUNTIF($S$5:S965,S965)&amp;"-"&amp;S965,"")</f>
        <v/>
      </c>
      <c r="S965" s="22" t="str">
        <f t="shared" si="21"/>
        <v/>
      </c>
      <c r="T965" s="27"/>
      <c r="U965" s="27"/>
      <c r="V965" s="27"/>
    </row>
    <row r="966" spans="10:22" ht="15.75" customHeight="1" x14ac:dyDescent="0.25">
      <c r="J966" s="26" t="str">
        <f>IF(K966&lt;&gt;"",COUNTIF($K$5:K966,K966)&amp;"-"&amp;K966,"")</f>
        <v/>
      </c>
      <c r="K966" s="21"/>
      <c r="L966" s="21"/>
      <c r="M966" s="13" t="s">
        <v>385</v>
      </c>
      <c r="N966" s="26" t="str">
        <f>IF(O966&lt;&gt;"",COUNTIF($O$5:O966,O966)&amp;"-"&amp;O966,"")</f>
        <v/>
      </c>
      <c r="O966" s="27"/>
      <c r="P966" s="27"/>
      <c r="R966" s="22" t="str">
        <f>IF(T966&lt;&gt;"",COUNTIF($S$5:S966,S966)&amp;"-"&amp;S966,"")</f>
        <v/>
      </c>
      <c r="S966" s="22" t="str">
        <f t="shared" ref="S966:S1000" si="22">T966&amp;U966</f>
        <v/>
      </c>
      <c r="T966" s="27"/>
      <c r="U966" s="27"/>
      <c r="V966" s="27"/>
    </row>
    <row r="967" spans="10:22" ht="15.75" customHeight="1" x14ac:dyDescent="0.25">
      <c r="J967" s="26" t="str">
        <f>IF(K967&lt;&gt;"",COUNTIF($K$5:K967,K967)&amp;"-"&amp;K967,"")</f>
        <v/>
      </c>
      <c r="K967" s="21"/>
      <c r="L967" s="21"/>
      <c r="M967" s="13" t="s">
        <v>385</v>
      </c>
      <c r="N967" s="26" t="str">
        <f>IF(O967&lt;&gt;"",COUNTIF($O$5:O967,O967)&amp;"-"&amp;O967,"")</f>
        <v/>
      </c>
      <c r="O967" s="27"/>
      <c r="P967" s="27"/>
      <c r="R967" s="22" t="str">
        <f>IF(T967&lt;&gt;"",COUNTIF($S$5:S967,S967)&amp;"-"&amp;S967,"")</f>
        <v/>
      </c>
      <c r="S967" s="22" t="str">
        <f t="shared" si="22"/>
        <v/>
      </c>
      <c r="T967" s="27"/>
      <c r="U967" s="27"/>
      <c r="V967" s="27"/>
    </row>
    <row r="968" spans="10:22" ht="15.75" customHeight="1" x14ac:dyDescent="0.25">
      <c r="J968" s="26" t="str">
        <f>IF(K968&lt;&gt;"",COUNTIF($K$5:K968,K968)&amp;"-"&amp;K968,"")</f>
        <v/>
      </c>
      <c r="K968" s="21"/>
      <c r="L968" s="21"/>
      <c r="M968" s="13" t="s">
        <v>385</v>
      </c>
      <c r="N968" s="26" t="str">
        <f>IF(O968&lt;&gt;"",COUNTIF($O$5:O968,O968)&amp;"-"&amp;O968,"")</f>
        <v/>
      </c>
      <c r="O968" s="27"/>
      <c r="P968" s="27"/>
      <c r="R968" s="22" t="str">
        <f>IF(T968&lt;&gt;"",COUNTIF($S$5:S968,S968)&amp;"-"&amp;S968,"")</f>
        <v/>
      </c>
      <c r="S968" s="22" t="str">
        <f t="shared" si="22"/>
        <v/>
      </c>
      <c r="T968" s="27"/>
      <c r="U968" s="27"/>
      <c r="V968" s="27"/>
    </row>
    <row r="969" spans="10:22" ht="15.75" customHeight="1" x14ac:dyDescent="0.25">
      <c r="J969" s="26" t="str">
        <f>IF(K969&lt;&gt;"",COUNTIF($K$5:K969,K969)&amp;"-"&amp;K969,"")</f>
        <v/>
      </c>
      <c r="K969" s="21"/>
      <c r="L969" s="21"/>
      <c r="M969" s="13" t="s">
        <v>385</v>
      </c>
      <c r="N969" s="26" t="str">
        <f>IF(O969&lt;&gt;"",COUNTIF($O$5:O969,O969)&amp;"-"&amp;O969,"")</f>
        <v/>
      </c>
      <c r="O969" s="27"/>
      <c r="P969" s="27"/>
      <c r="R969" s="22" t="str">
        <f>IF(T969&lt;&gt;"",COUNTIF($S$5:S969,S969)&amp;"-"&amp;S969,"")</f>
        <v/>
      </c>
      <c r="S969" s="22" t="str">
        <f t="shared" si="22"/>
        <v/>
      </c>
      <c r="T969" s="27"/>
      <c r="U969" s="27"/>
      <c r="V969" s="27"/>
    </row>
    <row r="970" spans="10:22" ht="15.75" customHeight="1" x14ac:dyDescent="0.25">
      <c r="J970" s="26" t="str">
        <f>IF(K970&lt;&gt;"",COUNTIF($K$5:K970,K970)&amp;"-"&amp;K970,"")</f>
        <v/>
      </c>
      <c r="K970" s="21"/>
      <c r="L970" s="21"/>
      <c r="M970" s="13" t="s">
        <v>385</v>
      </c>
      <c r="N970" s="26" t="str">
        <f>IF(O970&lt;&gt;"",COUNTIF($O$5:O970,O970)&amp;"-"&amp;O970,"")</f>
        <v/>
      </c>
      <c r="O970" s="27"/>
      <c r="P970" s="27"/>
      <c r="R970" s="22" t="str">
        <f>IF(T970&lt;&gt;"",COUNTIF($S$5:S970,S970)&amp;"-"&amp;S970,"")</f>
        <v/>
      </c>
      <c r="S970" s="22" t="str">
        <f t="shared" si="22"/>
        <v/>
      </c>
      <c r="T970" s="27"/>
      <c r="U970" s="27"/>
      <c r="V970" s="27"/>
    </row>
    <row r="971" spans="10:22" ht="15.75" customHeight="1" x14ac:dyDescent="0.25">
      <c r="J971" s="26" t="str">
        <f>IF(K971&lt;&gt;"",COUNTIF($K$5:K971,K971)&amp;"-"&amp;K971,"")</f>
        <v/>
      </c>
      <c r="K971" s="21"/>
      <c r="L971" s="21"/>
      <c r="M971" s="13" t="s">
        <v>385</v>
      </c>
      <c r="N971" s="26" t="str">
        <f>IF(O971&lt;&gt;"",COUNTIF($O$5:O971,O971)&amp;"-"&amp;O971,"")</f>
        <v/>
      </c>
      <c r="O971" s="27"/>
      <c r="P971" s="27"/>
      <c r="R971" s="22" t="str">
        <f>IF(T971&lt;&gt;"",COUNTIF($S$5:S971,S971)&amp;"-"&amp;S971,"")</f>
        <v/>
      </c>
      <c r="S971" s="22" t="str">
        <f t="shared" si="22"/>
        <v/>
      </c>
      <c r="T971" s="27"/>
      <c r="U971" s="27"/>
      <c r="V971" s="27"/>
    </row>
    <row r="972" spans="10:22" ht="15.75" customHeight="1" x14ac:dyDescent="0.25">
      <c r="J972" s="26" t="str">
        <f>IF(K972&lt;&gt;"",COUNTIF($K$5:K972,K972)&amp;"-"&amp;K972,"")</f>
        <v/>
      </c>
      <c r="K972" s="21"/>
      <c r="L972" s="21"/>
      <c r="M972" s="13" t="s">
        <v>385</v>
      </c>
      <c r="N972" s="26" t="str">
        <f>IF(O972&lt;&gt;"",COUNTIF($O$5:O972,O972)&amp;"-"&amp;O972,"")</f>
        <v/>
      </c>
      <c r="O972" s="27"/>
      <c r="P972" s="27"/>
      <c r="R972" s="22" t="str">
        <f>IF(T972&lt;&gt;"",COUNTIF($S$5:S972,S972)&amp;"-"&amp;S972,"")</f>
        <v/>
      </c>
      <c r="S972" s="22" t="str">
        <f t="shared" si="22"/>
        <v/>
      </c>
      <c r="T972" s="27"/>
      <c r="U972" s="27"/>
      <c r="V972" s="27"/>
    </row>
    <row r="973" spans="10:22" ht="15.75" customHeight="1" x14ac:dyDescent="0.25">
      <c r="J973" s="26" t="str">
        <f>IF(K973&lt;&gt;"",COUNTIF($K$5:K973,K973)&amp;"-"&amp;K973,"")</f>
        <v/>
      </c>
      <c r="K973" s="21"/>
      <c r="L973" s="21"/>
      <c r="M973" s="13" t="s">
        <v>385</v>
      </c>
      <c r="N973" s="26" t="str">
        <f>IF(O973&lt;&gt;"",COUNTIF($O$5:O973,O973)&amp;"-"&amp;O973,"")</f>
        <v/>
      </c>
      <c r="O973" s="27"/>
      <c r="P973" s="27"/>
      <c r="R973" s="22" t="str">
        <f>IF(T973&lt;&gt;"",COUNTIF($S$5:S973,S973)&amp;"-"&amp;S973,"")</f>
        <v/>
      </c>
      <c r="S973" s="22" t="str">
        <f t="shared" si="22"/>
        <v/>
      </c>
      <c r="T973" s="27"/>
      <c r="U973" s="27"/>
      <c r="V973" s="27"/>
    </row>
    <row r="974" spans="10:22" ht="15.75" customHeight="1" x14ac:dyDescent="0.25">
      <c r="J974" s="26" t="str">
        <f>IF(K974&lt;&gt;"",COUNTIF($K$5:K974,K974)&amp;"-"&amp;K974,"")</f>
        <v/>
      </c>
      <c r="K974" s="21"/>
      <c r="L974" s="21"/>
      <c r="M974" s="13" t="s">
        <v>385</v>
      </c>
      <c r="N974" s="26" t="str">
        <f>IF(O974&lt;&gt;"",COUNTIF($O$5:O974,O974)&amp;"-"&amp;O974,"")</f>
        <v/>
      </c>
      <c r="O974" s="27"/>
      <c r="P974" s="27"/>
      <c r="R974" s="22" t="str">
        <f>IF(T974&lt;&gt;"",COUNTIF($S$5:S974,S974)&amp;"-"&amp;S974,"")</f>
        <v/>
      </c>
      <c r="S974" s="22" t="str">
        <f t="shared" si="22"/>
        <v/>
      </c>
      <c r="T974" s="27"/>
      <c r="U974" s="27"/>
      <c r="V974" s="27"/>
    </row>
    <row r="975" spans="10:22" ht="15.75" customHeight="1" x14ac:dyDescent="0.25">
      <c r="J975" s="26" t="str">
        <f>IF(K975&lt;&gt;"",COUNTIF($K$5:K975,K975)&amp;"-"&amp;K975,"")</f>
        <v/>
      </c>
      <c r="K975" s="21"/>
      <c r="L975" s="21"/>
      <c r="M975" s="13" t="s">
        <v>385</v>
      </c>
      <c r="N975" s="26" t="str">
        <f>IF(O975&lt;&gt;"",COUNTIF($O$5:O975,O975)&amp;"-"&amp;O975,"")</f>
        <v/>
      </c>
      <c r="O975" s="27"/>
      <c r="P975" s="27"/>
      <c r="R975" s="22" t="str">
        <f>IF(T975&lt;&gt;"",COUNTIF($S$5:S975,S975)&amp;"-"&amp;S975,"")</f>
        <v/>
      </c>
      <c r="S975" s="22" t="str">
        <f t="shared" si="22"/>
        <v/>
      </c>
      <c r="T975" s="27"/>
      <c r="U975" s="27"/>
      <c r="V975" s="27"/>
    </row>
    <row r="976" spans="10:22" ht="15.75" customHeight="1" x14ac:dyDescent="0.25">
      <c r="J976" s="26" t="str">
        <f>IF(K976&lt;&gt;"",COUNTIF($K$5:K976,K976)&amp;"-"&amp;K976,"")</f>
        <v/>
      </c>
      <c r="K976" s="21"/>
      <c r="L976" s="21"/>
      <c r="M976" s="13" t="s">
        <v>385</v>
      </c>
      <c r="N976" s="26" t="str">
        <f>IF(O976&lt;&gt;"",COUNTIF($O$5:O976,O976)&amp;"-"&amp;O976,"")</f>
        <v/>
      </c>
      <c r="O976" s="27"/>
      <c r="P976" s="27"/>
      <c r="R976" s="22" t="str">
        <f>IF(T976&lt;&gt;"",COUNTIF($S$5:S976,S976)&amp;"-"&amp;S976,"")</f>
        <v/>
      </c>
      <c r="S976" s="22" t="str">
        <f t="shared" si="22"/>
        <v/>
      </c>
      <c r="T976" s="27"/>
      <c r="U976" s="27"/>
      <c r="V976" s="27"/>
    </row>
    <row r="977" spans="10:22" ht="15.75" customHeight="1" x14ac:dyDescent="0.25">
      <c r="J977" s="26" t="str">
        <f>IF(K977&lt;&gt;"",COUNTIF($K$5:K977,K977)&amp;"-"&amp;K977,"")</f>
        <v/>
      </c>
      <c r="K977" s="21"/>
      <c r="L977" s="21"/>
      <c r="M977" s="13" t="s">
        <v>385</v>
      </c>
      <c r="N977" s="26" t="str">
        <f>IF(O977&lt;&gt;"",COUNTIF($O$5:O977,O977)&amp;"-"&amp;O977,"")</f>
        <v/>
      </c>
      <c r="O977" s="27"/>
      <c r="P977" s="27"/>
      <c r="R977" s="22" t="str">
        <f>IF(T977&lt;&gt;"",COUNTIF($S$5:S977,S977)&amp;"-"&amp;S977,"")</f>
        <v/>
      </c>
      <c r="S977" s="22" t="str">
        <f t="shared" si="22"/>
        <v/>
      </c>
      <c r="T977" s="27"/>
      <c r="U977" s="27"/>
      <c r="V977" s="27"/>
    </row>
    <row r="978" spans="10:22" ht="15.75" customHeight="1" x14ac:dyDescent="0.25">
      <c r="J978" s="26" t="str">
        <f>IF(K978&lt;&gt;"",COUNTIF($K$5:K978,K978)&amp;"-"&amp;K978,"")</f>
        <v/>
      </c>
      <c r="K978" s="21"/>
      <c r="L978" s="21"/>
      <c r="M978" s="13" t="s">
        <v>385</v>
      </c>
      <c r="N978" s="26" t="str">
        <f>IF(O978&lt;&gt;"",COUNTIF($O$5:O978,O978)&amp;"-"&amp;O978,"")</f>
        <v/>
      </c>
      <c r="O978" s="27"/>
      <c r="P978" s="27"/>
      <c r="R978" s="22" t="str">
        <f>IF(T978&lt;&gt;"",COUNTIF($S$5:S978,S978)&amp;"-"&amp;S978,"")</f>
        <v/>
      </c>
      <c r="S978" s="22" t="str">
        <f t="shared" si="22"/>
        <v/>
      </c>
      <c r="T978" s="27"/>
      <c r="U978" s="27"/>
      <c r="V978" s="27"/>
    </row>
    <row r="979" spans="10:22" ht="15.75" customHeight="1" x14ac:dyDescent="0.25">
      <c r="J979" s="26" t="str">
        <f>IF(K979&lt;&gt;"",COUNTIF($K$5:K979,K979)&amp;"-"&amp;K979,"")</f>
        <v/>
      </c>
      <c r="K979" s="21"/>
      <c r="L979" s="21"/>
      <c r="M979" s="13" t="s">
        <v>385</v>
      </c>
      <c r="N979" s="26" t="str">
        <f>IF(O979&lt;&gt;"",COUNTIF($O$5:O979,O979)&amp;"-"&amp;O979,"")</f>
        <v/>
      </c>
      <c r="O979" s="27"/>
      <c r="P979" s="27"/>
      <c r="R979" s="22" t="str">
        <f>IF(T979&lt;&gt;"",COUNTIF($S$5:S979,S979)&amp;"-"&amp;S979,"")</f>
        <v/>
      </c>
      <c r="S979" s="22" t="str">
        <f t="shared" si="22"/>
        <v/>
      </c>
      <c r="T979" s="27"/>
      <c r="U979" s="27"/>
      <c r="V979" s="27"/>
    </row>
    <row r="980" spans="10:22" ht="15.75" customHeight="1" x14ac:dyDescent="0.25">
      <c r="J980" s="26" t="str">
        <f>IF(K980&lt;&gt;"",COUNTIF($K$5:K980,K980)&amp;"-"&amp;K980,"")</f>
        <v/>
      </c>
      <c r="K980" s="21"/>
      <c r="L980" s="21"/>
      <c r="M980" s="13" t="s">
        <v>385</v>
      </c>
      <c r="N980" s="26" t="str">
        <f>IF(O980&lt;&gt;"",COUNTIF($O$5:O980,O980)&amp;"-"&amp;O980,"")</f>
        <v/>
      </c>
      <c r="O980" s="27"/>
      <c r="P980" s="27"/>
      <c r="R980" s="22" t="str">
        <f>IF(T980&lt;&gt;"",COUNTIF($S$5:S980,S980)&amp;"-"&amp;S980,"")</f>
        <v/>
      </c>
      <c r="S980" s="22" t="str">
        <f t="shared" si="22"/>
        <v/>
      </c>
      <c r="T980" s="27"/>
      <c r="U980" s="27"/>
      <c r="V980" s="27"/>
    </row>
    <row r="981" spans="10:22" ht="15.75" customHeight="1" x14ac:dyDescent="0.25">
      <c r="J981" s="26" t="str">
        <f>IF(K981&lt;&gt;"",COUNTIF($K$5:K981,K981)&amp;"-"&amp;K981,"")</f>
        <v/>
      </c>
      <c r="K981" s="21"/>
      <c r="L981" s="21"/>
      <c r="M981" s="13" t="s">
        <v>385</v>
      </c>
      <c r="N981" s="26" t="str">
        <f>IF(O981&lt;&gt;"",COUNTIF($O$5:O981,O981)&amp;"-"&amp;O981,"")</f>
        <v/>
      </c>
      <c r="O981" s="27"/>
      <c r="P981" s="27"/>
      <c r="R981" s="22" t="str">
        <f>IF(T981&lt;&gt;"",COUNTIF($S$5:S981,S981)&amp;"-"&amp;S981,"")</f>
        <v/>
      </c>
      <c r="S981" s="22" t="str">
        <f t="shared" si="22"/>
        <v/>
      </c>
      <c r="T981" s="27"/>
      <c r="U981" s="27"/>
      <c r="V981" s="27"/>
    </row>
    <row r="982" spans="10:22" ht="15.75" customHeight="1" x14ac:dyDescent="0.25">
      <c r="J982" s="26" t="str">
        <f>IF(K982&lt;&gt;"",COUNTIF($K$5:K982,K982)&amp;"-"&amp;K982,"")</f>
        <v/>
      </c>
      <c r="K982" s="21"/>
      <c r="L982" s="21"/>
      <c r="M982" s="13" t="s">
        <v>385</v>
      </c>
      <c r="N982" s="26" t="str">
        <f>IF(O982&lt;&gt;"",COUNTIF($O$5:O982,O982)&amp;"-"&amp;O982,"")</f>
        <v/>
      </c>
      <c r="O982" s="27"/>
      <c r="P982" s="27"/>
      <c r="R982" s="22" t="str">
        <f>IF(T982&lt;&gt;"",COUNTIF($S$5:S982,S982)&amp;"-"&amp;S982,"")</f>
        <v/>
      </c>
      <c r="S982" s="22" t="str">
        <f t="shared" si="22"/>
        <v/>
      </c>
      <c r="T982" s="27"/>
      <c r="U982" s="27"/>
      <c r="V982" s="27"/>
    </row>
    <row r="983" spans="10:22" ht="15.75" customHeight="1" x14ac:dyDescent="0.25">
      <c r="J983" s="26" t="str">
        <f>IF(K983&lt;&gt;"",COUNTIF($K$5:K983,K983)&amp;"-"&amp;K983,"")</f>
        <v/>
      </c>
      <c r="K983" s="21"/>
      <c r="L983" s="21"/>
      <c r="M983" s="13" t="s">
        <v>385</v>
      </c>
      <c r="N983" s="26" t="str">
        <f>IF(O983&lt;&gt;"",COUNTIF($O$5:O983,O983)&amp;"-"&amp;O983,"")</f>
        <v/>
      </c>
      <c r="O983" s="27"/>
      <c r="P983" s="27"/>
      <c r="R983" s="22" t="str">
        <f>IF(T983&lt;&gt;"",COUNTIF($S$5:S983,S983)&amp;"-"&amp;S983,"")</f>
        <v/>
      </c>
      <c r="S983" s="22" t="str">
        <f t="shared" si="22"/>
        <v/>
      </c>
      <c r="T983" s="27"/>
      <c r="U983" s="27"/>
      <c r="V983" s="27"/>
    </row>
    <row r="984" spans="10:22" ht="15.75" customHeight="1" x14ac:dyDescent="0.25">
      <c r="J984" s="26" t="str">
        <f>IF(K984&lt;&gt;"",COUNTIF($K$5:K984,K984)&amp;"-"&amp;K984,"")</f>
        <v/>
      </c>
      <c r="K984" s="21"/>
      <c r="L984" s="21"/>
      <c r="M984" s="13" t="s">
        <v>385</v>
      </c>
      <c r="N984" s="26" t="str">
        <f>IF(O984&lt;&gt;"",COUNTIF($O$5:O984,O984)&amp;"-"&amp;O984,"")</f>
        <v/>
      </c>
      <c r="O984" s="27"/>
      <c r="P984" s="27"/>
      <c r="R984" s="22" t="str">
        <f>IF(T984&lt;&gt;"",COUNTIF($S$5:S984,S984)&amp;"-"&amp;S984,"")</f>
        <v/>
      </c>
      <c r="S984" s="22" t="str">
        <f t="shared" si="22"/>
        <v/>
      </c>
      <c r="T984" s="27"/>
      <c r="U984" s="27"/>
      <c r="V984" s="27"/>
    </row>
    <row r="985" spans="10:22" ht="15.75" customHeight="1" x14ac:dyDescent="0.25">
      <c r="J985" s="26" t="str">
        <f>IF(K985&lt;&gt;"",COUNTIF($K$5:K985,K985)&amp;"-"&amp;K985,"")</f>
        <v/>
      </c>
      <c r="K985" s="21"/>
      <c r="L985" s="21"/>
      <c r="M985" s="13" t="s">
        <v>385</v>
      </c>
      <c r="N985" s="26" t="str">
        <f>IF(O985&lt;&gt;"",COUNTIF($O$5:O985,O985)&amp;"-"&amp;O985,"")</f>
        <v/>
      </c>
      <c r="O985" s="27"/>
      <c r="P985" s="27"/>
      <c r="R985" s="22" t="str">
        <f>IF(T985&lt;&gt;"",COUNTIF($S$5:S985,S985)&amp;"-"&amp;S985,"")</f>
        <v/>
      </c>
      <c r="S985" s="22" t="str">
        <f t="shared" si="22"/>
        <v/>
      </c>
      <c r="T985" s="27"/>
      <c r="U985" s="27"/>
      <c r="V985" s="27"/>
    </row>
    <row r="986" spans="10:22" ht="15.75" customHeight="1" x14ac:dyDescent="0.25">
      <c r="J986" s="26" t="str">
        <f>IF(K986&lt;&gt;"",COUNTIF($K$5:K986,K986)&amp;"-"&amp;K986,"")</f>
        <v/>
      </c>
      <c r="K986" s="21"/>
      <c r="L986" s="21"/>
      <c r="M986" s="13" t="s">
        <v>385</v>
      </c>
      <c r="N986" s="26" t="str">
        <f>IF(O986&lt;&gt;"",COUNTIF($O$5:O986,O986)&amp;"-"&amp;O986,"")</f>
        <v/>
      </c>
      <c r="O986" s="27"/>
      <c r="P986" s="27"/>
      <c r="R986" s="22" t="str">
        <f>IF(T986&lt;&gt;"",COUNTIF($S$5:S986,S986)&amp;"-"&amp;S986,"")</f>
        <v/>
      </c>
      <c r="S986" s="22" t="str">
        <f t="shared" si="22"/>
        <v/>
      </c>
      <c r="T986" s="27"/>
      <c r="U986" s="27"/>
      <c r="V986" s="27"/>
    </row>
    <row r="987" spans="10:22" ht="15.75" customHeight="1" x14ac:dyDescent="0.25">
      <c r="J987" s="26" t="str">
        <f>IF(K987&lt;&gt;"",COUNTIF($K$5:K987,K987)&amp;"-"&amp;K987,"")</f>
        <v/>
      </c>
      <c r="K987" s="21"/>
      <c r="L987" s="21"/>
      <c r="M987" s="13" t="s">
        <v>385</v>
      </c>
      <c r="N987" s="26" t="str">
        <f>IF(O987&lt;&gt;"",COUNTIF($O$5:O987,O987)&amp;"-"&amp;O987,"")</f>
        <v/>
      </c>
      <c r="O987" s="27"/>
      <c r="P987" s="27"/>
      <c r="R987" s="22" t="str">
        <f>IF(T987&lt;&gt;"",COUNTIF($S$5:S987,S987)&amp;"-"&amp;S987,"")</f>
        <v/>
      </c>
      <c r="S987" s="22" t="str">
        <f t="shared" si="22"/>
        <v/>
      </c>
      <c r="T987" s="27"/>
      <c r="U987" s="27"/>
      <c r="V987" s="27"/>
    </row>
    <row r="988" spans="10:22" ht="15.75" customHeight="1" x14ac:dyDescent="0.25">
      <c r="J988" s="26" t="str">
        <f>IF(K988&lt;&gt;"",COUNTIF($K$5:K988,K988)&amp;"-"&amp;K988,"")</f>
        <v/>
      </c>
      <c r="K988" s="21"/>
      <c r="L988" s="21"/>
      <c r="M988" s="13" t="s">
        <v>385</v>
      </c>
      <c r="N988" s="26" t="str">
        <f>IF(O988&lt;&gt;"",COUNTIF($O$5:O988,O988)&amp;"-"&amp;O988,"")</f>
        <v/>
      </c>
      <c r="O988" s="27"/>
      <c r="P988" s="27"/>
      <c r="R988" s="22" t="str">
        <f>IF(T988&lt;&gt;"",COUNTIF($S$5:S988,S988)&amp;"-"&amp;S988,"")</f>
        <v/>
      </c>
      <c r="S988" s="22" t="str">
        <f t="shared" si="22"/>
        <v/>
      </c>
      <c r="T988" s="27"/>
      <c r="U988" s="27"/>
      <c r="V988" s="27"/>
    </row>
    <row r="989" spans="10:22" ht="15.75" customHeight="1" x14ac:dyDescent="0.25">
      <c r="J989" s="26" t="str">
        <f>IF(K989&lt;&gt;"",COUNTIF($K$5:K989,K989)&amp;"-"&amp;K989,"")</f>
        <v/>
      </c>
      <c r="K989" s="21"/>
      <c r="L989" s="21"/>
      <c r="M989" s="13" t="s">
        <v>385</v>
      </c>
      <c r="N989" s="26" t="str">
        <f>IF(O989&lt;&gt;"",COUNTIF($O$5:O989,O989)&amp;"-"&amp;O989,"")</f>
        <v/>
      </c>
      <c r="O989" s="27"/>
      <c r="P989" s="27"/>
      <c r="R989" s="22" t="str">
        <f>IF(T989&lt;&gt;"",COUNTIF($S$5:S989,S989)&amp;"-"&amp;S989,"")</f>
        <v/>
      </c>
      <c r="S989" s="22" t="str">
        <f t="shared" si="22"/>
        <v/>
      </c>
      <c r="T989" s="27"/>
      <c r="U989" s="27"/>
      <c r="V989" s="27"/>
    </row>
    <row r="990" spans="10:22" ht="15.75" customHeight="1" x14ac:dyDescent="0.25">
      <c r="J990" s="26" t="str">
        <f>IF(K990&lt;&gt;"",COUNTIF($K$5:K990,K990)&amp;"-"&amp;K990,"")</f>
        <v/>
      </c>
      <c r="K990" s="21"/>
      <c r="L990" s="21"/>
      <c r="M990" s="13" t="s">
        <v>385</v>
      </c>
      <c r="N990" s="26" t="str">
        <f>IF(O990&lt;&gt;"",COUNTIF($O$5:O990,O990)&amp;"-"&amp;O990,"")</f>
        <v/>
      </c>
      <c r="O990" s="27"/>
      <c r="P990" s="27"/>
      <c r="R990" s="22" t="str">
        <f>IF(T990&lt;&gt;"",COUNTIF($S$5:S990,S990)&amp;"-"&amp;S990,"")</f>
        <v/>
      </c>
      <c r="S990" s="22" t="str">
        <f t="shared" si="22"/>
        <v/>
      </c>
      <c r="T990" s="27"/>
      <c r="U990" s="27"/>
      <c r="V990" s="27"/>
    </row>
    <row r="991" spans="10:22" ht="15.75" customHeight="1" x14ac:dyDescent="0.25">
      <c r="J991" s="26" t="str">
        <f>IF(K991&lt;&gt;"",COUNTIF($K$5:K991,K991)&amp;"-"&amp;K991,"")</f>
        <v/>
      </c>
      <c r="K991" s="21"/>
      <c r="L991" s="21"/>
      <c r="M991" s="13" t="s">
        <v>385</v>
      </c>
      <c r="N991" s="26" t="str">
        <f>IF(O991&lt;&gt;"",COUNTIF($O$5:O991,O991)&amp;"-"&amp;O991,"")</f>
        <v/>
      </c>
      <c r="O991" s="27"/>
      <c r="P991" s="27"/>
      <c r="R991" s="22" t="str">
        <f>IF(T991&lt;&gt;"",COUNTIF($S$5:S991,S991)&amp;"-"&amp;S991,"")</f>
        <v/>
      </c>
      <c r="S991" s="22" t="str">
        <f t="shared" si="22"/>
        <v/>
      </c>
      <c r="T991" s="27"/>
      <c r="U991" s="27"/>
      <c r="V991" s="27"/>
    </row>
    <row r="992" spans="10:22" ht="15.75" customHeight="1" x14ac:dyDescent="0.25">
      <c r="J992" s="26" t="str">
        <f>IF(K992&lt;&gt;"",COUNTIF($K$5:K992,K992)&amp;"-"&amp;K992,"")</f>
        <v/>
      </c>
      <c r="K992" s="21"/>
      <c r="L992" s="21"/>
      <c r="M992" s="13" t="s">
        <v>385</v>
      </c>
      <c r="N992" s="26" t="str">
        <f>IF(O992&lt;&gt;"",COUNTIF($O$5:O992,O992)&amp;"-"&amp;O992,"")</f>
        <v/>
      </c>
      <c r="O992" s="27"/>
      <c r="P992" s="27"/>
      <c r="R992" s="22" t="str">
        <f>IF(T992&lt;&gt;"",COUNTIF($S$5:S992,S992)&amp;"-"&amp;S992,"")</f>
        <v/>
      </c>
      <c r="S992" s="22" t="str">
        <f t="shared" si="22"/>
        <v/>
      </c>
      <c r="T992" s="27"/>
      <c r="U992" s="27"/>
      <c r="V992" s="27"/>
    </row>
    <row r="993" spans="10:22" ht="15.75" customHeight="1" x14ac:dyDescent="0.25">
      <c r="J993" s="26" t="str">
        <f>IF(K993&lt;&gt;"",COUNTIF($K$5:K993,K993)&amp;"-"&amp;K993,"")</f>
        <v/>
      </c>
      <c r="K993" s="21"/>
      <c r="L993" s="21"/>
      <c r="M993" s="13" t="s">
        <v>385</v>
      </c>
      <c r="N993" s="26" t="str">
        <f>IF(O993&lt;&gt;"",COUNTIF($O$5:O993,O993)&amp;"-"&amp;O993,"")</f>
        <v/>
      </c>
      <c r="O993" s="27"/>
      <c r="P993" s="27"/>
      <c r="R993" s="22" t="str">
        <f>IF(T993&lt;&gt;"",COUNTIF($S$5:S993,S993)&amp;"-"&amp;S993,"")</f>
        <v/>
      </c>
      <c r="S993" s="22" t="str">
        <f t="shared" si="22"/>
        <v/>
      </c>
      <c r="T993" s="27"/>
      <c r="U993" s="27"/>
      <c r="V993" s="27"/>
    </row>
    <row r="994" spans="10:22" ht="15.75" customHeight="1" x14ac:dyDescent="0.25">
      <c r="J994" s="26" t="str">
        <f>IF(K994&lt;&gt;"",COUNTIF($K$5:K994,K994)&amp;"-"&amp;K994,"")</f>
        <v/>
      </c>
      <c r="K994" s="21"/>
      <c r="L994" s="21"/>
      <c r="M994" s="13" t="s">
        <v>385</v>
      </c>
      <c r="N994" s="26" t="str">
        <f>IF(O994&lt;&gt;"",COUNTIF($O$5:O994,O994)&amp;"-"&amp;O994,"")</f>
        <v/>
      </c>
      <c r="O994" s="27"/>
      <c r="P994" s="27"/>
      <c r="R994" s="22" t="str">
        <f>IF(T994&lt;&gt;"",COUNTIF($S$5:S994,S994)&amp;"-"&amp;S994,"")</f>
        <v/>
      </c>
      <c r="S994" s="22" t="str">
        <f t="shared" si="22"/>
        <v/>
      </c>
      <c r="T994" s="27"/>
      <c r="U994" s="27"/>
      <c r="V994" s="27"/>
    </row>
    <row r="995" spans="10:22" ht="15.75" customHeight="1" x14ac:dyDescent="0.25">
      <c r="J995" s="26" t="str">
        <f>IF(K995&lt;&gt;"",COUNTIF($K$5:K995,K995)&amp;"-"&amp;K995,"")</f>
        <v/>
      </c>
      <c r="K995" s="21"/>
      <c r="L995" s="21"/>
      <c r="M995" s="13" t="s">
        <v>385</v>
      </c>
      <c r="N995" s="26" t="str">
        <f>IF(O995&lt;&gt;"",COUNTIF($O$5:O995,O995)&amp;"-"&amp;O995,"")</f>
        <v/>
      </c>
      <c r="O995" s="27"/>
      <c r="P995" s="27"/>
      <c r="R995" s="22" t="str">
        <f>IF(T995&lt;&gt;"",COUNTIF($S$5:S995,S995)&amp;"-"&amp;S995,"")</f>
        <v/>
      </c>
      <c r="S995" s="22" t="str">
        <f t="shared" si="22"/>
        <v/>
      </c>
      <c r="T995" s="27"/>
      <c r="U995" s="27"/>
      <c r="V995" s="27"/>
    </row>
    <row r="996" spans="10:22" ht="15.75" customHeight="1" x14ac:dyDescent="0.25">
      <c r="J996" s="26" t="str">
        <f>IF(K996&lt;&gt;"",COUNTIF($K$5:K996,K996)&amp;"-"&amp;K996,"")</f>
        <v/>
      </c>
      <c r="K996" s="21"/>
      <c r="L996" s="21"/>
      <c r="M996" s="13" t="s">
        <v>385</v>
      </c>
      <c r="N996" s="26" t="str">
        <f>IF(O996&lt;&gt;"",COUNTIF($O$5:O996,O996)&amp;"-"&amp;O996,"")</f>
        <v/>
      </c>
      <c r="O996" s="27"/>
      <c r="P996" s="27"/>
      <c r="R996" s="22" t="str">
        <f>IF(T996&lt;&gt;"",COUNTIF($S$5:S996,S996)&amp;"-"&amp;S996,"")</f>
        <v/>
      </c>
      <c r="S996" s="22" t="str">
        <f t="shared" si="22"/>
        <v/>
      </c>
      <c r="T996" s="27"/>
      <c r="U996" s="27"/>
      <c r="V996" s="27"/>
    </row>
    <row r="997" spans="10:22" ht="15.75" customHeight="1" x14ac:dyDescent="0.25">
      <c r="J997" s="26" t="str">
        <f>IF(K997&lt;&gt;"",COUNTIF($K$5:K997,K997)&amp;"-"&amp;K997,"")</f>
        <v/>
      </c>
      <c r="K997" s="21"/>
      <c r="L997" s="21"/>
      <c r="M997" s="13" t="s">
        <v>385</v>
      </c>
      <c r="N997" s="26" t="str">
        <f>IF(O997&lt;&gt;"",COUNTIF($O$5:O997,O997)&amp;"-"&amp;O997,"")</f>
        <v/>
      </c>
      <c r="O997" s="27"/>
      <c r="P997" s="27"/>
      <c r="R997" s="22" t="str">
        <f>IF(T997&lt;&gt;"",COUNTIF($S$5:S997,S997)&amp;"-"&amp;S997,"")</f>
        <v/>
      </c>
      <c r="S997" s="22" t="str">
        <f t="shared" si="22"/>
        <v/>
      </c>
      <c r="T997" s="27"/>
      <c r="U997" s="27"/>
      <c r="V997" s="27"/>
    </row>
    <row r="998" spans="10:22" ht="15.75" customHeight="1" x14ac:dyDescent="0.25">
      <c r="J998" s="26" t="str">
        <f>IF(K998&lt;&gt;"",COUNTIF($K$5:K998,K998)&amp;"-"&amp;K998,"")</f>
        <v/>
      </c>
      <c r="K998" s="21"/>
      <c r="L998" s="21"/>
      <c r="M998" s="13" t="s">
        <v>385</v>
      </c>
      <c r="N998" s="26" t="str">
        <f>IF(O998&lt;&gt;"",COUNTIF($O$5:O998,O998)&amp;"-"&amp;O998,"")</f>
        <v/>
      </c>
      <c r="O998" s="27"/>
      <c r="P998" s="27"/>
      <c r="R998" s="22" t="str">
        <f>IF(T998&lt;&gt;"",COUNTIF($S$5:S998,S998)&amp;"-"&amp;S998,"")</f>
        <v/>
      </c>
      <c r="S998" s="22" t="str">
        <f t="shared" si="22"/>
        <v/>
      </c>
      <c r="T998" s="27"/>
      <c r="U998" s="27"/>
      <c r="V998" s="27"/>
    </row>
    <row r="999" spans="10:22" ht="15.75" customHeight="1" x14ac:dyDescent="0.25">
      <c r="J999" s="26" t="str">
        <f>IF(K999&lt;&gt;"",COUNTIF($K$5:K999,K999)&amp;"-"&amp;K999,"")</f>
        <v/>
      </c>
      <c r="K999" s="21"/>
      <c r="L999" s="21"/>
      <c r="M999" s="13" t="s">
        <v>385</v>
      </c>
      <c r="N999" s="26" t="str">
        <f>IF(O999&lt;&gt;"",COUNTIF($O$5:O999,O999)&amp;"-"&amp;O999,"")</f>
        <v/>
      </c>
      <c r="O999" s="27"/>
      <c r="P999" s="27"/>
      <c r="R999" s="22" t="str">
        <f>IF(T999&lt;&gt;"",COUNTIF($S$5:S999,S999)&amp;"-"&amp;S999,"")</f>
        <v/>
      </c>
      <c r="S999" s="22" t="str">
        <f t="shared" si="22"/>
        <v/>
      </c>
      <c r="T999" s="27"/>
      <c r="U999" s="27"/>
      <c r="V999" s="27"/>
    </row>
    <row r="1000" spans="10:22" ht="15.75" customHeight="1" x14ac:dyDescent="0.25">
      <c r="J1000" s="26" t="str">
        <f>IF(K1000&lt;&gt;"",COUNTIF($K$5:K1000,K1000)&amp;"-"&amp;K1000,"")</f>
        <v/>
      </c>
      <c r="K1000" s="21"/>
      <c r="L1000" s="21"/>
      <c r="M1000" s="13" t="s">
        <v>385</v>
      </c>
      <c r="N1000" s="26" t="str">
        <f>IF(O1000&lt;&gt;"",COUNTIF($O$5:O1000,O1000)&amp;"-"&amp;O1000,"")</f>
        <v/>
      </c>
      <c r="O1000" s="27"/>
      <c r="P1000" s="27"/>
      <c r="R1000" s="22" t="str">
        <f>IF(T1000&lt;&gt;"",COUNTIF($S$5:S1000,S1000)&amp;"-"&amp;S1000,"")</f>
        <v/>
      </c>
      <c r="S1000" s="22" t="str">
        <f t="shared" si="22"/>
        <v/>
      </c>
      <c r="T1000" s="27"/>
      <c r="U1000" s="27"/>
      <c r="V1000" s="27"/>
    </row>
  </sheetData>
  <autoFilter ref="O4:P1000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Plan2</vt:lpstr>
      <vt:lpstr>ORIENTAÇÕES</vt:lpstr>
      <vt:lpstr>5º - 9 ANO</vt:lpstr>
      <vt:lpstr>GRÁFICOS</vt:lpstr>
      <vt:lpstr>fonte</vt:lpstr>
      <vt:lpstr>ORIENTAÇÕES!Area_de_impressao</vt:lpstr>
      <vt:lpstr>NomeDre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Azevedo Soares</dc:creator>
  <cp:lastModifiedBy>μιχηαελ ματοσ</cp:lastModifiedBy>
  <cp:lastPrinted>2019-09-12T12:01:32Z</cp:lastPrinted>
  <dcterms:created xsi:type="dcterms:W3CDTF">2019-09-06T20:01:12Z</dcterms:created>
  <dcterms:modified xsi:type="dcterms:W3CDTF">2020-05-12T17:03:52Z</dcterms:modified>
</cp:coreProperties>
</file>